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tabRatio="874" firstSheet="2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Open 1" sheetId="25" r:id="rId5"/>
    <sheet name="Open 1 Results" sheetId="26" r:id="rId6"/>
    <sheet name="Youth" sheetId="19" r:id="rId7"/>
    <sheet name="Youth Results" sheetId="18" r:id="rId8"/>
    <sheet name="PeeWee" sheetId="21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Time Slots" sheetId="36" r:id="rId18"/>
    <sheet name="Supportive Entries " sheetId="37" r:id="rId19"/>
    <sheet name="Poles Calculations" sheetId="16" state="hidden" r:id="rId20"/>
  </sheets>
  <definedNames>
    <definedName name="_xlnm._FilterDatabase" localSheetId="12" hidden="1">'2nd Youth Results'!$A$1:$F$51</definedName>
    <definedName name="_xlnm._FilterDatabase" localSheetId="5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7" hidden="1">'Youth Results'!$A$1:$F$51</definedName>
    <definedName name="_xlnm._FilterDatabase" localSheetId="14" hidden="1">'Youth Results 2'!$A$1:$F$51</definedName>
    <definedName name="_xlnm.Print_Area" localSheetId="4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25"/>
  <c r="J24" i="36"/>
  <c r="AB9" i="13" l="1"/>
  <c r="AB6" s="1"/>
  <c r="AA9"/>
  <c r="AA8" s="1"/>
  <c r="Z9"/>
  <c r="Z7" s="1"/>
  <c r="Y9"/>
  <c r="Y7" s="1"/>
  <c r="AC2"/>
  <c r="AA4" l="1"/>
  <c r="AA5"/>
  <c r="AA6"/>
  <c r="AA7"/>
  <c r="AB8"/>
  <c r="Z8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C6" i="32" s="1"/>
  <c r="Z5" i="8"/>
  <c r="Z4"/>
  <c r="K3" i="7"/>
  <c r="X6" i="8" l="1"/>
  <c r="B6" i="32"/>
  <c r="C6" i="27"/>
  <c r="C173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C272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H96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B18" i="29" s="1"/>
  <c r="G10" i="8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0" i="25" s="1"/>
  <c r="B14" i="8"/>
  <c r="B14" i="25" s="1"/>
  <c r="B18" i="8"/>
  <c r="B18" i="25" s="1"/>
  <c r="B22" i="8"/>
  <c r="B22" i="25" s="1"/>
  <c r="B26" i="8"/>
  <c r="B26" i="25" s="1"/>
  <c r="B30" i="8"/>
  <c r="B30" i="25" s="1"/>
  <c r="B34" i="8"/>
  <c r="B34" i="25" s="1"/>
  <c r="B38" i="8"/>
  <c r="B38" i="25" s="1"/>
  <c r="C6" i="8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8" i="25" s="1"/>
  <c r="B12" i="8"/>
  <c r="B12" i="25" s="1"/>
  <c r="B16" i="8"/>
  <c r="B16" i="25" s="1"/>
  <c r="B20" i="8"/>
  <c r="B20" i="25" s="1"/>
  <c r="B24" i="8"/>
  <c r="B24" i="25" s="1"/>
  <c r="B28" i="8"/>
  <c r="B28" i="25" s="1"/>
  <c r="B32" i="8"/>
  <c r="B32" i="25" s="1"/>
  <c r="B36" i="8"/>
  <c r="B36" i="25" s="1"/>
  <c r="B40" i="8"/>
  <c r="B40" i="25" s="1"/>
  <c r="B44" i="8"/>
  <c r="B44" i="25" s="1"/>
  <c r="B48" i="8"/>
  <c r="B48" i="25" s="1"/>
  <c r="B52" i="8"/>
  <c r="B52" i="25" s="1"/>
  <c r="C78" i="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1" i="25" s="1"/>
  <c r="B19" i="8"/>
  <c r="B19" i="25" s="1"/>
  <c r="A19" s="1"/>
  <c r="B27" i="8"/>
  <c r="B27" i="25" s="1"/>
  <c r="B35" i="8"/>
  <c r="B35" i="25" s="1"/>
  <c r="B42" i="8"/>
  <c r="B42" i="25" s="1"/>
  <c r="B47" i="8"/>
  <c r="B47" i="25" s="1"/>
  <c r="B53" i="8"/>
  <c r="B53" i="25" s="1"/>
  <c r="B57" i="8"/>
  <c r="B57" i="25" s="1"/>
  <c r="B61" i="8"/>
  <c r="B61" i="25" s="1"/>
  <c r="A61" s="1"/>
  <c r="B65" i="8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13" i="25" s="1"/>
  <c r="A13" s="1"/>
  <c r="B21" i="8"/>
  <c r="B21" i="25" s="1"/>
  <c r="B29" i="8"/>
  <c r="B29" i="25" s="1"/>
  <c r="B37" i="8"/>
  <c r="B37" i="25" s="1"/>
  <c r="A37" s="1"/>
  <c r="B43" i="8"/>
  <c r="B43" i="25" s="1"/>
  <c r="A43" s="1"/>
  <c r="B49" i="8"/>
  <c r="B49" i="25" s="1"/>
  <c r="A49" s="1"/>
  <c r="B54" i="8"/>
  <c r="B54" i="25" s="1"/>
  <c r="B58" i="8"/>
  <c r="B58" i="25" s="1"/>
  <c r="B62" i="8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7" i="25" s="1"/>
  <c r="A7" s="1"/>
  <c r="B15" i="8"/>
  <c r="B15" i="25" s="1"/>
  <c r="B23" i="8"/>
  <c r="B23" i="25" s="1"/>
  <c r="B31" i="8"/>
  <c r="B31" i="25" s="1"/>
  <c r="A31" s="1"/>
  <c r="B39" i="8"/>
  <c r="B39" i="25" s="1"/>
  <c r="B45" i="8"/>
  <c r="B45" i="25" s="1"/>
  <c r="B50" i="8"/>
  <c r="B50" i="25" s="1"/>
  <c r="B55" i="8"/>
  <c r="B55" i="25" s="1"/>
  <c r="A55" s="1"/>
  <c r="B59" i="8"/>
  <c r="B59" i="25" s="1"/>
  <c r="B63" i="8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9" i="25" s="1"/>
  <c r="B17" i="8"/>
  <c r="B17" i="25" s="1"/>
  <c r="B25" i="8"/>
  <c r="B25" i="25" s="1"/>
  <c r="A25" s="1"/>
  <c r="B33" i="8"/>
  <c r="B33" i="25" s="1"/>
  <c r="B41" i="8"/>
  <c r="B41" i="25" s="1"/>
  <c r="B46" i="8"/>
  <c r="B46" i="25" s="1"/>
  <c r="B51" i="8"/>
  <c r="B51" i="25" s="1"/>
  <c r="B56" i="8"/>
  <c r="B56" i="25" s="1"/>
  <c r="B60" i="8"/>
  <c r="B60" i="25" s="1"/>
  <c r="B64" i="8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" l="1"/>
  <c r="B2" i="25"/>
  <c r="F3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A60" i="25" s="1"/>
  <c r="A41" i="8"/>
  <c r="A41" i="25" s="1"/>
  <c r="A9" i="8"/>
  <c r="A9" i="25" s="1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A31"/>
  <c r="A270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A13"/>
  <c r="A213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A53" i="25" s="1"/>
  <c r="A27" i="8"/>
  <c r="A27" i="25" s="1"/>
  <c r="A40" i="8"/>
  <c r="A40" i="25" s="1"/>
  <c r="A24" i="8"/>
  <c r="A24" i="25" s="1"/>
  <c r="A8" i="8"/>
  <c r="A8" i="25" s="1"/>
  <c r="A30" i="8"/>
  <c r="A30" i="25" s="1"/>
  <c r="A14" i="8"/>
  <c r="A14" i="25" s="1"/>
  <c r="F10" i="8"/>
  <c r="F42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A56" i="25" s="1"/>
  <c r="A33" i="8"/>
  <c r="A33" i="25" s="1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A50" i="25" s="1"/>
  <c r="A23" i="8"/>
  <c r="A23" i="25" s="1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A58" i="25" s="1"/>
  <c r="A37" i="8"/>
  <c r="A209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A47" i="25" s="1"/>
  <c r="A19" i="8"/>
  <c r="A52"/>
  <c r="A52" i="25" s="1"/>
  <c r="A36" i="8"/>
  <c r="A36" i="25" s="1"/>
  <c r="A20" i="8"/>
  <c r="A20" i="25" s="1"/>
  <c r="A26" i="8"/>
  <c r="A26" i="25" s="1"/>
  <c r="A10" i="8"/>
  <c r="A10" i="25" s="1"/>
  <c r="F18" i="8"/>
  <c r="F50"/>
  <c r="B50" i="29"/>
  <c r="F50" s="1"/>
  <c r="G50" s="1"/>
  <c r="F81" i="8"/>
  <c r="B81" i="29"/>
  <c r="F81" s="1"/>
  <c r="G81" s="1"/>
  <c r="F20" i="8"/>
  <c r="B20" i="29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A51" i="25" s="1"/>
  <c r="A25" i="8"/>
  <c r="A207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A45" i="25" s="1"/>
  <c r="A15" i="8"/>
  <c r="A15" i="25" s="1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A54" i="25" s="1"/>
  <c r="A29" i="8"/>
  <c r="A29" i="25" s="1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A42"/>
  <c r="A42" i="25" s="1"/>
  <c r="A11" i="8"/>
  <c r="A11" i="25" s="1"/>
  <c r="A48" i="8"/>
  <c r="A48" i="25" s="1"/>
  <c r="A32" i="8"/>
  <c r="A32" i="25" s="1"/>
  <c r="A16" i="8"/>
  <c r="A16" i="25" s="1"/>
  <c r="A38" i="8"/>
  <c r="A38" i="25" s="1"/>
  <c r="A22" i="8"/>
  <c r="A22" i="25" s="1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A46" i="25" s="1"/>
  <c r="A17" i="8"/>
  <c r="A17" i="25" s="1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A39"/>
  <c r="A39" i="25" s="1"/>
  <c r="A7" i="8"/>
  <c r="A274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A21"/>
  <c r="A21" i="25" s="1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A57" i="25" s="1"/>
  <c r="A35" i="8"/>
  <c r="A35" i="25" s="1"/>
  <c r="A44" i="8"/>
  <c r="A44" i="25" s="1"/>
  <c r="A28" i="8"/>
  <c r="A28" i="25" s="1"/>
  <c r="A12" i="8"/>
  <c r="A12" i="25" s="1"/>
  <c r="A34" i="8"/>
  <c r="A34" i="25" s="1"/>
  <c r="A18" i="8"/>
  <c r="A18" i="25" s="1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44" i="29" l="1"/>
  <c r="G144" s="1"/>
  <c r="F164"/>
  <c r="G164" s="1"/>
  <c r="F17"/>
  <c r="G17" s="1"/>
  <c r="F70"/>
  <c r="G70" s="1"/>
  <c r="F20"/>
  <c r="G20" s="1"/>
  <c r="F185"/>
  <c r="G185" s="1"/>
  <c r="F236"/>
  <c r="G236" s="1"/>
  <c r="A2" i="25"/>
  <c r="F2"/>
  <c r="G2" s="1"/>
  <c r="F51" i="29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T22"/>
  <c r="A36"/>
  <c r="H36" s="1"/>
  <c r="T36"/>
  <c r="A34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T29"/>
  <c r="A140"/>
  <c r="H140" s="1"/>
  <c r="T140"/>
  <c r="A62"/>
  <c r="H62" s="1"/>
  <c r="T62"/>
  <c r="A86"/>
  <c r="H86" s="1"/>
  <c r="T86"/>
  <c r="A100"/>
  <c r="H100" s="1"/>
  <c r="T100"/>
  <c r="A27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T33"/>
  <c r="A40"/>
  <c r="H40" s="1"/>
  <c r="T40"/>
  <c r="A23"/>
  <c r="T23"/>
  <c r="A2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H3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H37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H56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H49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H6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H25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H43"/>
  <c r="A78"/>
  <c r="H78" s="1"/>
  <c r="A110"/>
  <c r="H110" s="1"/>
  <c r="A142"/>
  <c r="H142" s="1"/>
  <c r="A174"/>
  <c r="H174" s="1"/>
  <c r="A206"/>
  <c r="H206" s="1"/>
  <c r="A238"/>
  <c r="H238" s="1"/>
  <c r="A270"/>
  <c r="H270" s="1"/>
  <c r="H55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H58"/>
  <c r="H60"/>
  <c r="H59"/>
  <c r="H57"/>
  <c r="H53"/>
  <c r="H54"/>
  <c r="H52"/>
  <c r="H51"/>
  <c r="H50"/>
  <c r="H47"/>
  <c r="H48"/>
  <c r="H45"/>
  <c r="H46"/>
  <c r="H44"/>
  <c r="H42"/>
  <c r="H41"/>
  <c r="H40"/>
  <c r="H39"/>
  <c r="H38"/>
  <c r="H36"/>
  <c r="H35"/>
  <c r="H34"/>
  <c r="H33"/>
  <c r="H32"/>
  <c r="H30"/>
  <c r="H29"/>
  <c r="H28"/>
  <c r="H27"/>
  <c r="H26"/>
  <c r="H17"/>
  <c r="A18" i="29"/>
  <c r="A15"/>
  <c r="A14"/>
  <c r="A16"/>
  <c r="A13"/>
  <c r="H13" s="1"/>
  <c r="A12"/>
  <c r="H19" i="25"/>
  <c r="H16"/>
  <c r="H24"/>
  <c r="H22"/>
  <c r="H20"/>
  <c r="H23"/>
  <c r="H21"/>
  <c r="H11"/>
  <c r="H15"/>
  <c r="H18"/>
  <c r="H14"/>
  <c r="H13"/>
  <c r="H12"/>
  <c r="A8" i="29"/>
  <c r="A9"/>
  <c r="H10" i="25"/>
  <c r="A2" i="29"/>
  <c r="H8" i="25"/>
  <c r="A11" i="29"/>
  <c r="A7"/>
  <c r="H7" s="1"/>
  <c r="A10"/>
  <c r="H9" i="25"/>
  <c r="H7"/>
  <c r="H34" i="29" l="1"/>
  <c r="H33"/>
  <c r="H32"/>
  <c r="H30"/>
  <c r="H29"/>
  <c r="H28"/>
  <c r="H27"/>
  <c r="H26"/>
  <c r="H24"/>
  <c r="H23"/>
  <c r="H22"/>
  <c r="H21"/>
  <c r="H20"/>
  <c r="H18"/>
  <c r="H12"/>
  <c r="H16"/>
  <c r="H17"/>
  <c r="H15"/>
  <c r="D10" i="26"/>
  <c r="E10" s="1"/>
  <c r="D9"/>
  <c r="E9" s="1"/>
  <c r="D7"/>
  <c r="E7" s="1"/>
  <c r="D12"/>
  <c r="E12" s="1"/>
  <c r="D6"/>
  <c r="E6" s="1"/>
  <c r="D11"/>
  <c r="E11" s="1"/>
  <c r="D5"/>
  <c r="E5" s="1"/>
  <c r="D2"/>
  <c r="E2" s="1"/>
  <c r="D4"/>
  <c r="E4" s="1"/>
  <c r="D8"/>
  <c r="E8" s="1"/>
  <c r="D3"/>
  <c r="E3" s="1"/>
  <c r="H14" i="29"/>
  <c r="H10"/>
  <c r="H11"/>
  <c r="H9"/>
  <c r="AD3" i="25"/>
  <c r="K5" s="1"/>
  <c r="H2"/>
  <c r="D242" i="26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57"/>
  <c r="E157" s="1"/>
  <c r="D95"/>
  <c r="E95" s="1"/>
  <c r="D47"/>
  <c r="E47" s="1"/>
  <c r="D231"/>
  <c r="E231" s="1"/>
  <c r="D182"/>
  <c r="E182" s="1"/>
  <c r="D152"/>
  <c r="E152" s="1"/>
  <c r="D136"/>
  <c r="E136" s="1"/>
  <c r="D101"/>
  <c r="E101" s="1"/>
  <c r="D54"/>
  <c r="E54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2" i="27" l="1"/>
  <c r="T235" i="8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A5" i="28" l="1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S147" i="8"/>
  <c r="S139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A7" i="21"/>
  <c r="S7" i="8"/>
  <c r="S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U6" i="27" l="1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L14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4"/>
  <c r="A6"/>
  <c r="A6" i="25" s="1"/>
  <c r="A3" i="8"/>
  <c r="A3" i="25" s="1"/>
  <c r="A5" i="8"/>
  <c r="F3" i="16"/>
  <c r="J5" i="13" s="1"/>
  <c r="A4" i="25" l="1"/>
  <c r="H4" s="1"/>
  <c r="A5"/>
  <c r="H5" s="1"/>
  <c r="A15" i="26"/>
  <c r="A212"/>
  <c r="A32"/>
  <c r="A101"/>
  <c r="A130"/>
  <c r="A128"/>
  <c r="A27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T2" i="29"/>
  <c r="F2"/>
  <c r="G2" s="1"/>
  <c r="H3" i="25"/>
  <c r="H6"/>
  <c r="A11" i="26"/>
  <c r="A8"/>
  <c r="A14"/>
  <c r="A10"/>
  <c r="A12"/>
  <c r="A3"/>
  <c r="A4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J277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J291" i="8"/>
  <c r="J300"/>
  <c r="J290"/>
  <c r="J292"/>
  <c r="J298"/>
  <c r="J293"/>
  <c r="J299"/>
  <c r="J294"/>
  <c r="J296"/>
  <c r="J297"/>
  <c r="F4" i="16"/>
  <c r="A7" i="26" l="1"/>
  <c r="A24"/>
  <c r="A20"/>
  <c r="K11" i="25"/>
  <c r="AP10" s="1"/>
  <c r="AP12" s="1"/>
  <c r="AD6"/>
  <c r="AD7"/>
  <c r="K9" s="1"/>
  <c r="A43" i="26"/>
  <c r="A20" i="13"/>
  <c r="A16"/>
  <c r="A15"/>
  <c r="A21"/>
  <c r="A18"/>
  <c r="A17"/>
  <c r="A12"/>
  <c r="T3" i="29"/>
  <c r="F3"/>
  <c r="G3" s="1"/>
  <c r="T5"/>
  <c r="F5"/>
  <c r="G5" s="1"/>
  <c r="T4"/>
  <c r="F4"/>
  <c r="T6"/>
  <c r="F6"/>
  <c r="G6" s="1"/>
  <c r="A5" i="13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K13" i="25" l="1"/>
  <c r="N20" s="1"/>
  <c r="S20" s="1"/>
  <c r="W39"/>
  <c r="AB39" s="1"/>
  <c r="W259"/>
  <c r="Y259" s="1"/>
  <c r="W237"/>
  <c r="X237" s="1"/>
  <c r="W83"/>
  <c r="X83" s="1"/>
  <c r="W43"/>
  <c r="AB43" s="1"/>
  <c r="W261"/>
  <c r="Z261" s="1"/>
  <c r="W16"/>
  <c r="AB16" s="1"/>
  <c r="W151"/>
  <c r="AA151" s="1"/>
  <c r="W180"/>
  <c r="Y180" s="1"/>
  <c r="W129"/>
  <c r="AB129" s="1"/>
  <c r="W22"/>
  <c r="Z22" s="1"/>
  <c r="W24"/>
  <c r="Z24" s="1"/>
  <c r="W181"/>
  <c r="Z181" s="1"/>
  <c r="W174"/>
  <c r="X174" s="1"/>
  <c r="W190"/>
  <c r="AA190" s="1"/>
  <c r="W177"/>
  <c r="X177" s="1"/>
  <c r="W104"/>
  <c r="AB104" s="1"/>
  <c r="W226"/>
  <c r="AB226" s="1"/>
  <c r="W102"/>
  <c r="X102" s="1"/>
  <c r="W167"/>
  <c r="AA167" s="1"/>
  <c r="W40"/>
  <c r="AA40" s="1"/>
  <c r="W246"/>
  <c r="AB246" s="1"/>
  <c r="W57"/>
  <c r="Z57" s="1"/>
  <c r="W92"/>
  <c r="Y92" s="1"/>
  <c r="W128"/>
  <c r="Z128" s="1"/>
  <c r="W217"/>
  <c r="Z217" s="1"/>
  <c r="W272"/>
  <c r="X272" s="1"/>
  <c r="W119"/>
  <c r="AA119" s="1"/>
  <c r="W37"/>
  <c r="X37" s="1"/>
  <c r="W3"/>
  <c r="Z3" s="1"/>
  <c r="W253"/>
  <c r="Z253" s="1"/>
  <c r="W225"/>
  <c r="X225" s="1"/>
  <c r="W236"/>
  <c r="X236" s="1"/>
  <c r="W168"/>
  <c r="X168" s="1"/>
  <c r="W162"/>
  <c r="AB162" s="1"/>
  <c r="W208"/>
  <c r="AA208" s="1"/>
  <c r="W106"/>
  <c r="X106" s="1"/>
  <c r="W245"/>
  <c r="AA245" s="1"/>
  <c r="W197"/>
  <c r="AA197" s="1"/>
  <c r="W124"/>
  <c r="Z124" s="1"/>
  <c r="W36"/>
  <c r="Z36" s="1"/>
  <c r="W200"/>
  <c r="Y200" s="1"/>
  <c r="W27"/>
  <c r="AA27" s="1"/>
  <c r="W17"/>
  <c r="X17" s="1"/>
  <c r="W191"/>
  <c r="AB191" s="1"/>
  <c r="W121"/>
  <c r="X121" s="1"/>
  <c r="W58"/>
  <c r="AB58" s="1"/>
  <c r="W4"/>
  <c r="AA4" s="1"/>
  <c r="W222"/>
  <c r="Y222" s="1"/>
  <c r="W158"/>
  <c r="Y158" s="1"/>
  <c r="W172"/>
  <c r="Y172" s="1"/>
  <c r="W52"/>
  <c r="AB52" s="1"/>
  <c r="W218"/>
  <c r="X218" s="1"/>
  <c r="W47"/>
  <c r="X47" s="1"/>
  <c r="W28"/>
  <c r="AB28" s="1"/>
  <c r="W183"/>
  <c r="X183" s="1"/>
  <c r="W45"/>
  <c r="Y45" s="1"/>
  <c r="W137"/>
  <c r="Z137" s="1"/>
  <c r="W170"/>
  <c r="AB170" s="1"/>
  <c r="W82"/>
  <c r="X82" s="1"/>
  <c r="W258"/>
  <c r="Y258" s="1"/>
  <c r="W115"/>
  <c r="Z115" s="1"/>
  <c r="W91"/>
  <c r="Y91" s="1"/>
  <c r="W98"/>
  <c r="AB98" s="1"/>
  <c r="W219"/>
  <c r="AA219" s="1"/>
  <c r="W189"/>
  <c r="AB189" s="1"/>
  <c r="W59"/>
  <c r="AA59" s="1"/>
  <c r="W25"/>
  <c r="Y25" s="1"/>
  <c r="W207"/>
  <c r="X207" s="1"/>
  <c r="W111"/>
  <c r="X111" s="1"/>
  <c r="W97"/>
  <c r="AA97" s="1"/>
  <c r="W6"/>
  <c r="Z6" s="1"/>
  <c r="W273"/>
  <c r="Y273" s="1"/>
  <c r="W286"/>
  <c r="AA286" s="1"/>
  <c r="W7"/>
  <c r="Z7" s="1"/>
  <c r="W131"/>
  <c r="AB131" s="1"/>
  <c r="W242"/>
  <c r="AB242" s="1"/>
  <c r="W269"/>
  <c r="AB269" s="1"/>
  <c r="W239"/>
  <c r="Z239" s="1"/>
  <c r="W66"/>
  <c r="AA66" s="1"/>
  <c r="W79"/>
  <c r="Y79" s="1"/>
  <c r="W204"/>
  <c r="AA204" s="1"/>
  <c r="W164"/>
  <c r="X164" s="1"/>
  <c r="W193"/>
  <c r="Z193" s="1"/>
  <c r="W212"/>
  <c r="AB212" s="1"/>
  <c r="W120"/>
  <c r="AB120" s="1"/>
  <c r="W26"/>
  <c r="X26" s="1"/>
  <c r="W285"/>
  <c r="AB285" s="1"/>
  <c r="W257"/>
  <c r="Y257" s="1"/>
  <c r="K8"/>
  <c r="W32"/>
  <c r="X32" s="1"/>
  <c r="W220"/>
  <c r="Z220" s="1"/>
  <c r="W263"/>
  <c r="AA263" s="1"/>
  <c r="W108"/>
  <c r="AB108" s="1"/>
  <c r="W265"/>
  <c r="Z265" s="1"/>
  <c r="W30"/>
  <c r="AB30" s="1"/>
  <c r="W78"/>
  <c r="Z78" s="1"/>
  <c r="W15"/>
  <c r="AB15" s="1"/>
  <c r="W90"/>
  <c r="X90" s="1"/>
  <c r="W268"/>
  <c r="X268" s="1"/>
  <c r="W64"/>
  <c r="AB64" s="1"/>
  <c r="W284"/>
  <c r="AB284" s="1"/>
  <c r="W123"/>
  <c r="X123" s="1"/>
  <c r="W29"/>
  <c r="AB29" s="1"/>
  <c r="W156"/>
  <c r="AA156" s="1"/>
  <c r="W50"/>
  <c r="AB50" s="1"/>
  <c r="W243"/>
  <c r="AB243" s="1"/>
  <c r="W169"/>
  <c r="AA169" s="1"/>
  <c r="W140"/>
  <c r="AB140" s="1"/>
  <c r="W234"/>
  <c r="Y234" s="1"/>
  <c r="W136"/>
  <c r="Z136" s="1"/>
  <c r="W262"/>
  <c r="AA262" s="1"/>
  <c r="W211"/>
  <c r="AB211" s="1"/>
  <c r="W80"/>
  <c r="AB80" s="1"/>
  <c r="W88"/>
  <c r="AB88" s="1"/>
  <c r="W266"/>
  <c r="X266" s="1"/>
  <c r="W70"/>
  <c r="AB70" s="1"/>
  <c r="W252"/>
  <c r="AA252" s="1"/>
  <c r="W256"/>
  <c r="Y256" s="1"/>
  <c r="W53"/>
  <c r="Z53" s="1"/>
  <c r="W109"/>
  <c r="AA109" s="1"/>
  <c r="W135"/>
  <c r="AB135" s="1"/>
  <c r="W247"/>
  <c r="AB247" s="1"/>
  <c r="W54"/>
  <c r="X54" s="1"/>
  <c r="W9"/>
  <c r="AA9" s="1"/>
  <c r="W249"/>
  <c r="AA249" s="1"/>
  <c r="W148"/>
  <c r="Y148" s="1"/>
  <c r="W205"/>
  <c r="X205" s="1"/>
  <c r="W195"/>
  <c r="AA195" s="1"/>
  <c r="W161"/>
  <c r="Y161" s="1"/>
  <c r="W71"/>
  <c r="Y71" s="1"/>
  <c r="W48"/>
  <c r="AB48" s="1"/>
  <c r="W144"/>
  <c r="Z144" s="1"/>
  <c r="W100"/>
  <c r="Z100" s="1"/>
  <c r="W33"/>
  <c r="AB33" s="1"/>
  <c r="W147"/>
  <c r="Y147" s="1"/>
  <c r="W278"/>
  <c r="AA278" s="1"/>
  <c r="W276"/>
  <c r="Y276" s="1"/>
  <c r="W85"/>
  <c r="X85" s="1"/>
  <c r="W73"/>
  <c r="Y73" s="1"/>
  <c r="W99"/>
  <c r="AA99" s="1"/>
  <c r="W84"/>
  <c r="X84" s="1"/>
  <c r="W95"/>
  <c r="Z95" s="1"/>
  <c r="W117"/>
  <c r="AA117" s="1"/>
  <c r="W153"/>
  <c r="Z153" s="1"/>
  <c r="W42"/>
  <c r="X42" s="1"/>
  <c r="W87"/>
  <c r="AA87" s="1"/>
  <c r="W12"/>
  <c r="AA12" s="1"/>
  <c r="W113"/>
  <c r="Z113" s="1"/>
  <c r="W201"/>
  <c r="Z201" s="1"/>
  <c r="W122"/>
  <c r="X122" s="1"/>
  <c r="W229"/>
  <c r="Y229" s="1"/>
  <c r="W210"/>
  <c r="Y210" s="1"/>
  <c r="W127"/>
  <c r="AA127" s="1"/>
  <c r="W216"/>
  <c r="AB216" s="1"/>
  <c r="W143"/>
  <c r="Z143" s="1"/>
  <c r="W188"/>
  <c r="Z188" s="1"/>
  <c r="W77"/>
  <c r="AB77" s="1"/>
  <c r="W209"/>
  <c r="Z209" s="1"/>
  <c r="W230"/>
  <c r="AA230" s="1"/>
  <c r="W107"/>
  <c r="X107" s="1"/>
  <c r="W283"/>
  <c r="X283" s="1"/>
  <c r="W176"/>
  <c r="Y176" s="1"/>
  <c r="W202"/>
  <c r="X202" s="1"/>
  <c r="W254"/>
  <c r="AB254" s="1"/>
  <c r="W101"/>
  <c r="Y101" s="1"/>
  <c r="W279"/>
  <c r="Y279" s="1"/>
  <c r="W81"/>
  <c r="AA81" s="1"/>
  <c r="W146"/>
  <c r="Y146" s="1"/>
  <c r="W116"/>
  <c r="Y116" s="1"/>
  <c r="W275"/>
  <c r="AA275" s="1"/>
  <c r="W126"/>
  <c r="AB126" s="1"/>
  <c r="W34"/>
  <c r="X34" s="1"/>
  <c r="W96"/>
  <c r="X96" s="1"/>
  <c r="W271"/>
  <c r="Z271" s="1"/>
  <c r="W19"/>
  <c r="Y19" s="1"/>
  <c r="W160"/>
  <c r="Y160" s="1"/>
  <c r="W206"/>
  <c r="X206" s="1"/>
  <c r="W105"/>
  <c r="AB105" s="1"/>
  <c r="W248"/>
  <c r="Y248" s="1"/>
  <c r="W233"/>
  <c r="AB233" s="1"/>
  <c r="W173"/>
  <c r="AB173" s="1"/>
  <c r="W152"/>
  <c r="Z152" s="1"/>
  <c r="W155"/>
  <c r="Y155" s="1"/>
  <c r="W49"/>
  <c r="Y49" s="1"/>
  <c r="W157"/>
  <c r="AB157" s="1"/>
  <c r="W10"/>
  <c r="AA10" s="1"/>
  <c r="W46"/>
  <c r="X46" s="1"/>
  <c r="W138"/>
  <c r="AB138" s="1"/>
  <c r="W72"/>
  <c r="AB72" s="1"/>
  <c r="W184"/>
  <c r="Z184" s="1"/>
  <c r="W63"/>
  <c r="AB63" s="1"/>
  <c r="W125"/>
  <c r="AA125" s="1"/>
  <c r="W241"/>
  <c r="Y241" s="1"/>
  <c r="W274"/>
  <c r="AA274" s="1"/>
  <c r="W235"/>
  <c r="AB235" s="1"/>
  <c r="W199"/>
  <c r="X199" s="1"/>
  <c r="W186"/>
  <c r="Z186" s="1"/>
  <c r="W251"/>
  <c r="Z251" s="1"/>
  <c r="W255"/>
  <c r="Z255" s="1"/>
  <c r="W5"/>
  <c r="Z5" s="1"/>
  <c r="W23"/>
  <c r="Z23" s="1"/>
  <c r="W68"/>
  <c r="X68" s="1"/>
  <c r="W179"/>
  <c r="AB179" s="1"/>
  <c r="W21"/>
  <c r="Y21" s="1"/>
  <c r="W175"/>
  <c r="X175" s="1"/>
  <c r="W150"/>
  <c r="Z150" s="1"/>
  <c r="W159"/>
  <c r="Y159" s="1"/>
  <c r="W231"/>
  <c r="X231" s="1"/>
  <c r="W224"/>
  <c r="X224" s="1"/>
  <c r="W260"/>
  <c r="AB260" s="1"/>
  <c r="W213"/>
  <c r="X213" s="1"/>
  <c r="W238"/>
  <c r="X238" s="1"/>
  <c r="W163"/>
  <c r="AB163" s="1"/>
  <c r="W165"/>
  <c r="X165" s="1"/>
  <c r="W214"/>
  <c r="X214" s="1"/>
  <c r="W145"/>
  <c r="AB145" s="1"/>
  <c r="W94"/>
  <c r="X94" s="1"/>
  <c r="W221"/>
  <c r="Z221" s="1"/>
  <c r="W11"/>
  <c r="X11" s="1"/>
  <c r="W134"/>
  <c r="Z134" s="1"/>
  <c r="W62"/>
  <c r="X62" s="1"/>
  <c r="W31"/>
  <c r="Y31" s="1"/>
  <c r="W267"/>
  <c r="X267" s="1"/>
  <c r="W61"/>
  <c r="X61" s="1"/>
  <c r="W223"/>
  <c r="Z223" s="1"/>
  <c r="W187"/>
  <c r="Z187" s="1"/>
  <c r="W192"/>
  <c r="X192" s="1"/>
  <c r="W240"/>
  <c r="AB240" s="1"/>
  <c r="W118"/>
  <c r="X118" s="1"/>
  <c r="W196"/>
  <c r="X196" s="1"/>
  <c r="W244"/>
  <c r="AB244" s="1"/>
  <c r="W130"/>
  <c r="X130" s="1"/>
  <c r="W13"/>
  <c r="X13" s="1"/>
  <c r="W112"/>
  <c r="Y112" s="1"/>
  <c r="W133"/>
  <c r="AB133" s="1"/>
  <c r="W44"/>
  <c r="Z44" s="1"/>
  <c r="W69"/>
  <c r="AA69" s="1"/>
  <c r="W154"/>
  <c r="AB154" s="1"/>
  <c r="W141"/>
  <c r="X141" s="1"/>
  <c r="W178"/>
  <c r="X178" s="1"/>
  <c r="W51"/>
  <c r="Y51" s="1"/>
  <c r="W76"/>
  <c r="AB76" s="1"/>
  <c r="W171"/>
  <c r="Z171" s="1"/>
  <c r="W139"/>
  <c r="AA139" s="1"/>
  <c r="W89"/>
  <c r="AB89" s="1"/>
  <c r="W149"/>
  <c r="AA149" s="1"/>
  <c r="W8"/>
  <c r="Y8" s="1"/>
  <c r="W86"/>
  <c r="Y86" s="1"/>
  <c r="W20"/>
  <c r="AA20" s="1"/>
  <c r="W166"/>
  <c r="AB166" s="1"/>
  <c r="W14"/>
  <c r="Z14" s="1"/>
  <c r="W41"/>
  <c r="Y41" s="1"/>
  <c r="W56"/>
  <c r="Z56" s="1"/>
  <c r="W110"/>
  <c r="X110" s="1"/>
  <c r="W35"/>
  <c r="X35" s="1"/>
  <c r="W232"/>
  <c r="Z232" s="1"/>
  <c r="W203"/>
  <c r="Y203" s="1"/>
  <c r="W270"/>
  <c r="Z270" s="1"/>
  <c r="W55"/>
  <c r="Y55" s="1"/>
  <c r="W182"/>
  <c r="Z182" s="1"/>
  <c r="W65"/>
  <c r="X65" s="1"/>
  <c r="W103"/>
  <c r="AB103" s="1"/>
  <c r="W185"/>
  <c r="AA185" s="1"/>
  <c r="W18"/>
  <c r="X18" s="1"/>
  <c r="W194"/>
  <c r="X194" s="1"/>
  <c r="W227"/>
  <c r="Y227" s="1"/>
  <c r="W74"/>
  <c r="Y74" s="1"/>
  <c r="W2"/>
  <c r="X2" s="1"/>
  <c r="W93"/>
  <c r="Z93" s="1"/>
  <c r="W67"/>
  <c r="X67" s="1"/>
  <c r="W215"/>
  <c r="AB215" s="1"/>
  <c r="W264"/>
  <c r="AB264" s="1"/>
  <c r="W281"/>
  <c r="AA281" s="1"/>
  <c r="W142"/>
  <c r="AB142" s="1"/>
  <c r="W75"/>
  <c r="Z75" s="1"/>
  <c r="W114"/>
  <c r="X114" s="1"/>
  <c r="W132"/>
  <c r="AB132" s="1"/>
  <c r="W280"/>
  <c r="Z280" s="1"/>
  <c r="W60"/>
  <c r="X60" s="1"/>
  <c r="W250"/>
  <c r="Y250" s="1"/>
  <c r="W282"/>
  <c r="AA282" s="1"/>
  <c r="W38"/>
  <c r="AA38" s="1"/>
  <c r="W228"/>
  <c r="Z228" s="1"/>
  <c r="W277"/>
  <c r="AB277" s="1"/>
  <c r="W198"/>
  <c r="Z198" s="1"/>
  <c r="K11" i="29"/>
  <c r="K13" s="1"/>
  <c r="D16" i="32"/>
  <c r="T16" s="1"/>
  <c r="D14"/>
  <c r="T14" s="1"/>
  <c r="D15"/>
  <c r="D12"/>
  <c r="T12" s="1"/>
  <c r="D11"/>
  <c r="G11" s="1"/>
  <c r="D10"/>
  <c r="G10" s="1"/>
  <c r="D8"/>
  <c r="G8" s="1"/>
  <c r="D9"/>
  <c r="T9" s="1"/>
  <c r="G6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D182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H3" i="29"/>
  <c r="H4"/>
  <c r="AP13" i="25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172" i="25"/>
  <c r="AA172"/>
  <c r="AA189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A164" i="25"/>
  <c r="AA237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A106" i="25"/>
  <c r="Y208"/>
  <c r="X40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59" i="25"/>
  <c r="Z59"/>
  <c r="AA218"/>
  <c r="X226"/>
  <c r="Z226"/>
  <c r="Y226"/>
  <c r="Y162"/>
  <c r="Z162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AB218" i="25" l="1"/>
  <c r="Z52"/>
  <c r="AB204"/>
  <c r="AB158"/>
  <c r="Z158"/>
  <c r="Z218"/>
  <c r="Y207"/>
  <c r="AA83"/>
  <c r="AA158"/>
  <c r="AB25"/>
  <c r="X167"/>
  <c r="Z167"/>
  <c r="AB167"/>
  <c r="AB208"/>
  <c r="AB207"/>
  <c r="Y83"/>
  <c r="Y40"/>
  <c r="Z102"/>
  <c r="AB172"/>
  <c r="AA162"/>
  <c r="X162"/>
  <c r="X158"/>
  <c r="Y168"/>
  <c r="AB168"/>
  <c r="AA168"/>
  <c r="Y189"/>
  <c r="Z189"/>
  <c r="Z207"/>
  <c r="Y218"/>
  <c r="AA207"/>
  <c r="Z43"/>
  <c r="AB47"/>
  <c r="AA47"/>
  <c r="X25"/>
  <c r="AA25"/>
  <c r="Z25"/>
  <c r="AA52"/>
  <c r="AA261"/>
  <c r="AB261"/>
  <c r="Y261"/>
  <c r="X246"/>
  <c r="X245"/>
  <c r="Z245"/>
  <c r="Y245"/>
  <c r="Y197"/>
  <c r="AB245"/>
  <c r="X197"/>
  <c r="X16"/>
  <c r="Z197"/>
  <c r="AA16"/>
  <c r="Y16"/>
  <c r="AB197"/>
  <c r="N26"/>
  <c r="S26" s="1"/>
  <c r="N14"/>
  <c r="S14" s="1"/>
  <c r="N32"/>
  <c r="S32" s="1"/>
  <c r="N8"/>
  <c r="S8" s="1"/>
  <c r="X28"/>
  <c r="Y28"/>
  <c r="AA28"/>
  <c r="AA111"/>
  <c r="Z172"/>
  <c r="AB102"/>
  <c r="X261"/>
  <c r="Y237"/>
  <c r="AB111"/>
  <c r="Y102"/>
  <c r="AB237"/>
  <c r="Z111"/>
  <c r="AA102"/>
  <c r="Z237"/>
  <c r="Y111"/>
  <c r="X59"/>
  <c r="Z246"/>
  <c r="AB59"/>
  <c r="AA246"/>
  <c r="Y47"/>
  <c r="Z164"/>
  <c r="Y59"/>
  <c r="Y246"/>
  <c r="Z47"/>
  <c r="AB164"/>
  <c r="Y164"/>
  <c r="X204"/>
  <c r="Y167"/>
  <c r="Z168"/>
  <c r="Y52"/>
  <c r="AA259"/>
  <c r="X52"/>
  <c r="X259"/>
  <c r="X208"/>
  <c r="Z83"/>
  <c r="AB259"/>
  <c r="Z208"/>
  <c r="AA43"/>
  <c r="Z204"/>
  <c r="X189"/>
  <c r="AB83"/>
  <c r="AA226"/>
  <c r="Y204"/>
  <c r="Y97"/>
  <c r="X43"/>
  <c r="AB40"/>
  <c r="Y43"/>
  <c r="Z40"/>
  <c r="Y106"/>
  <c r="AB106"/>
  <c r="Z106"/>
  <c r="X97"/>
  <c r="AA57"/>
  <c r="Z97"/>
  <c r="Y57"/>
  <c r="AB97"/>
  <c r="X57"/>
  <c r="AB57"/>
  <c r="AB124"/>
  <c r="AB92"/>
  <c r="Z92"/>
  <c r="Y39"/>
  <c r="Z28"/>
  <c r="Z16"/>
  <c r="Y6"/>
  <c r="AA124"/>
  <c r="X124"/>
  <c r="Y124"/>
  <c r="Y128"/>
  <c r="Z39"/>
  <c r="X39"/>
  <c r="AA39"/>
  <c r="Y263"/>
  <c r="AB128"/>
  <c r="AA128"/>
  <c r="AB273"/>
  <c r="AB217"/>
  <c r="AA217"/>
  <c r="X128"/>
  <c r="Y217"/>
  <c r="AA137"/>
  <c r="Z257"/>
  <c r="X92"/>
  <c r="X137"/>
  <c r="AB257"/>
  <c r="AA92"/>
  <c r="AB45"/>
  <c r="Y286"/>
  <c r="X257"/>
  <c r="AA45"/>
  <c r="AB286"/>
  <c r="AA257"/>
  <c r="X45"/>
  <c r="Z273"/>
  <c r="Y183"/>
  <c r="AB6"/>
  <c r="AB183"/>
  <c r="Z272"/>
  <c r="Z286"/>
  <c r="Y137"/>
  <c r="AA6"/>
  <c r="Z45"/>
  <c r="AB272"/>
  <c r="AB137"/>
  <c r="X217"/>
  <c r="Y272"/>
  <c r="AB22"/>
  <c r="Z180"/>
  <c r="Z183"/>
  <c r="Z129"/>
  <c r="Y22"/>
  <c r="AB36"/>
  <c r="X180"/>
  <c r="AA183"/>
  <c r="Z151"/>
  <c r="AA36"/>
  <c r="AA180"/>
  <c r="AB180"/>
  <c r="X151"/>
  <c r="Y36"/>
  <c r="AA273"/>
  <c r="Y151"/>
  <c r="X36"/>
  <c r="X273"/>
  <c r="AB151"/>
  <c r="AA170"/>
  <c r="X6"/>
  <c r="X286"/>
  <c r="Z170"/>
  <c r="Z4"/>
  <c r="X119"/>
  <c r="AA272"/>
  <c r="X263"/>
  <c r="Z200"/>
  <c r="X129"/>
  <c r="X200"/>
  <c r="AB200"/>
  <c r="AA129"/>
  <c r="AB181"/>
  <c r="AA200"/>
  <c r="Y129"/>
  <c r="Y181"/>
  <c r="AA24"/>
  <c r="AA181"/>
  <c r="AA22"/>
  <c r="AB263"/>
  <c r="X22"/>
  <c r="X27"/>
  <c r="Y242"/>
  <c r="AA253"/>
  <c r="AA131"/>
  <c r="AB27"/>
  <c r="X253"/>
  <c r="X131"/>
  <c r="AB258"/>
  <c r="AA269"/>
  <c r="Z27"/>
  <c r="X115"/>
  <c r="Y62"/>
  <c r="Z131"/>
  <c r="AA191"/>
  <c r="Y131"/>
  <c r="Z258"/>
  <c r="Y269"/>
  <c r="Y27"/>
  <c r="X258"/>
  <c r="Z263"/>
  <c r="AA82"/>
  <c r="AA17"/>
  <c r="Y37"/>
  <c r="AB17"/>
  <c r="AA37"/>
  <c r="Y115"/>
  <c r="Y17"/>
  <c r="Y170"/>
  <c r="Z82"/>
  <c r="Y265"/>
  <c r="Z98"/>
  <c r="AB271"/>
  <c r="AB121"/>
  <c r="X7"/>
  <c r="Y174"/>
  <c r="Z108"/>
  <c r="AB234"/>
  <c r="Y82"/>
  <c r="Y32"/>
  <c r="Y7"/>
  <c r="AB174"/>
  <c r="Y108"/>
  <c r="AA148"/>
  <c r="AB82"/>
  <c r="AA108"/>
  <c r="X148"/>
  <c r="AA220"/>
  <c r="X108"/>
  <c r="Y3"/>
  <c r="AB24"/>
  <c r="AA7"/>
  <c r="Z174"/>
  <c r="Y225"/>
  <c r="Z191"/>
  <c r="Z190"/>
  <c r="X209"/>
  <c r="AA174"/>
  <c r="AB119"/>
  <c r="Z79"/>
  <c r="X3"/>
  <c r="Y24"/>
  <c r="AA258"/>
  <c r="Z119"/>
  <c r="Z58"/>
  <c r="AA58"/>
  <c r="Z32"/>
  <c r="AB7"/>
  <c r="X220"/>
  <c r="AB32"/>
  <c r="AA225"/>
  <c r="Y191"/>
  <c r="AA209"/>
  <c r="X91"/>
  <c r="AB148"/>
  <c r="Y119"/>
  <c r="Y220"/>
  <c r="AA32"/>
  <c r="X31"/>
  <c r="AB220"/>
  <c r="Z17"/>
  <c r="Z31"/>
  <c r="X170"/>
  <c r="X191"/>
  <c r="AA115"/>
  <c r="Y209"/>
  <c r="Z269"/>
  <c r="X24"/>
  <c r="X242"/>
  <c r="AB115"/>
  <c r="X269"/>
  <c r="AA236"/>
  <c r="AB253"/>
  <c r="Y253"/>
  <c r="AB236"/>
  <c r="AA30"/>
  <c r="Z177"/>
  <c r="AB66"/>
  <c r="X265"/>
  <c r="Y236"/>
  <c r="X95"/>
  <c r="Z30"/>
  <c r="AB190"/>
  <c r="Y239"/>
  <c r="Z37"/>
  <c r="AB205"/>
  <c r="AA121"/>
  <c r="AB177"/>
  <c r="X30"/>
  <c r="Y30"/>
  <c r="X66"/>
  <c r="Z236"/>
  <c r="AB95"/>
  <c r="X239"/>
  <c r="AB37"/>
  <c r="X117"/>
  <c r="Y205"/>
  <c r="Z66"/>
  <c r="AB265"/>
  <c r="Z242"/>
  <c r="Y95"/>
  <c r="AA271"/>
  <c r="X190"/>
  <c r="AB239"/>
  <c r="Z205"/>
  <c r="AB3"/>
  <c r="Y121"/>
  <c r="Y177"/>
  <c r="Z121"/>
  <c r="X79"/>
  <c r="Z225"/>
  <c r="AB209"/>
  <c r="AA239"/>
  <c r="Y66"/>
  <c r="AA222"/>
  <c r="AA265"/>
  <c r="AA242"/>
  <c r="AA95"/>
  <c r="AA154"/>
  <c r="Y271"/>
  <c r="Y190"/>
  <c r="Z19"/>
  <c r="AA91"/>
  <c r="X181"/>
  <c r="AA3"/>
  <c r="AA177"/>
  <c r="AB222"/>
  <c r="X219"/>
  <c r="X271"/>
  <c r="AB84"/>
  <c r="X104"/>
  <c r="X19"/>
  <c r="Z91"/>
  <c r="AB262"/>
  <c r="AB225"/>
  <c r="AA19"/>
  <c r="X222"/>
  <c r="Z219"/>
  <c r="X136"/>
  <c r="Z104"/>
  <c r="AB19"/>
  <c r="AB91"/>
  <c r="Z230"/>
  <c r="AB219"/>
  <c r="X98"/>
  <c r="AA136"/>
  <c r="Y104"/>
  <c r="AB230"/>
  <c r="Y219"/>
  <c r="Z222"/>
  <c r="AA98"/>
  <c r="Y136"/>
  <c r="AA104"/>
  <c r="AB79"/>
  <c r="X58"/>
  <c r="Y230"/>
  <c r="X4"/>
  <c r="X230"/>
  <c r="Y98"/>
  <c r="AB136"/>
  <c r="AA79"/>
  <c r="Z148"/>
  <c r="Y58"/>
  <c r="Y4"/>
  <c r="AB4"/>
  <c r="Z212"/>
  <c r="AA212"/>
  <c r="X212"/>
  <c r="Y212"/>
  <c r="X193"/>
  <c r="AA193"/>
  <c r="Y193"/>
  <c r="Z285"/>
  <c r="AB26"/>
  <c r="AB193"/>
  <c r="Y120"/>
  <c r="AA120"/>
  <c r="X120"/>
  <c r="Z120"/>
  <c r="AA285"/>
  <c r="X285"/>
  <c r="Y29"/>
  <c r="Y285"/>
  <c r="AA29"/>
  <c r="Z29"/>
  <c r="Z26"/>
  <c r="Y26"/>
  <c r="AA26"/>
  <c r="AA15"/>
  <c r="X284"/>
  <c r="AA78"/>
  <c r="Y78"/>
  <c r="X113"/>
  <c r="X15"/>
  <c r="Y284"/>
  <c r="Y15"/>
  <c r="AA284"/>
  <c r="AB268"/>
  <c r="AB78"/>
  <c r="X64"/>
  <c r="AA113"/>
  <c r="Y90"/>
  <c r="Y268"/>
  <c r="X78"/>
  <c r="Y64"/>
  <c r="Y113"/>
  <c r="AB90"/>
  <c r="AA64"/>
  <c r="AB113"/>
  <c r="Z90"/>
  <c r="Z268"/>
  <c r="Z64"/>
  <c r="AA90"/>
  <c r="Z15"/>
  <c r="AA268"/>
  <c r="Y70"/>
  <c r="X29"/>
  <c r="Y278"/>
  <c r="Y169"/>
  <c r="Y156"/>
  <c r="X169"/>
  <c r="Z284"/>
  <c r="AB156"/>
  <c r="Y10"/>
  <c r="Z169"/>
  <c r="X156"/>
  <c r="X10"/>
  <c r="Z156"/>
  <c r="AB10"/>
  <c r="X50"/>
  <c r="Z210"/>
  <c r="Z50"/>
  <c r="Y123"/>
  <c r="Y50"/>
  <c r="Z123"/>
  <c r="AB123"/>
  <c r="AA50"/>
  <c r="AA123"/>
  <c r="Z234"/>
  <c r="Z72"/>
  <c r="AA234"/>
  <c r="AB62"/>
  <c r="X234"/>
  <c r="AA68"/>
  <c r="Z62"/>
  <c r="AA93"/>
  <c r="AA205"/>
  <c r="AA62"/>
  <c r="Y84"/>
  <c r="AB169"/>
  <c r="Y69"/>
  <c r="X276"/>
  <c r="X116"/>
  <c r="Z140"/>
  <c r="Z69"/>
  <c r="Z96"/>
  <c r="X140"/>
  <c r="X69"/>
  <c r="Y96"/>
  <c r="AA84"/>
  <c r="AB69"/>
  <c r="Z84"/>
  <c r="X249"/>
  <c r="AB175"/>
  <c r="AA243"/>
  <c r="Y249"/>
  <c r="AA175"/>
  <c r="X77"/>
  <c r="AA140"/>
  <c r="Z283"/>
  <c r="AA96"/>
  <c r="AA72"/>
  <c r="Y243"/>
  <c r="AB249"/>
  <c r="Y175"/>
  <c r="Y77"/>
  <c r="Y140"/>
  <c r="AB96"/>
  <c r="Z175"/>
  <c r="X211"/>
  <c r="Y157"/>
  <c r="Y72"/>
  <c r="AA157"/>
  <c r="X72"/>
  <c r="Z243"/>
  <c r="Z249"/>
  <c r="AA77"/>
  <c r="X243"/>
  <c r="Z77"/>
  <c r="Z70"/>
  <c r="X144"/>
  <c r="X233"/>
  <c r="AA254"/>
  <c r="X70"/>
  <c r="AA144"/>
  <c r="AA70"/>
  <c r="AB283"/>
  <c r="X254"/>
  <c r="Y201"/>
  <c r="Z254"/>
  <c r="Y254"/>
  <c r="X33"/>
  <c r="Z211"/>
  <c r="AB195"/>
  <c r="Z195"/>
  <c r="AB144"/>
  <c r="AA202"/>
  <c r="X195"/>
  <c r="Y117"/>
  <c r="Z262"/>
  <c r="Y144"/>
  <c r="AA211"/>
  <c r="AB117"/>
  <c r="X262"/>
  <c r="Y211"/>
  <c r="Z117"/>
  <c r="Y262"/>
  <c r="AA201"/>
  <c r="AB267"/>
  <c r="Z125"/>
  <c r="X48"/>
  <c r="AA279"/>
  <c r="AB107"/>
  <c r="AA101"/>
  <c r="AB206"/>
  <c r="Z80"/>
  <c r="AB161"/>
  <c r="AB153"/>
  <c r="Y107"/>
  <c r="X101"/>
  <c r="Z206"/>
  <c r="AA80"/>
  <c r="AB252"/>
  <c r="Y153"/>
  <c r="AA107"/>
  <c r="Z160"/>
  <c r="AB266"/>
  <c r="X80"/>
  <c r="Z252"/>
  <c r="AA153"/>
  <c r="Z107"/>
  <c r="AB160"/>
  <c r="Y266"/>
  <c r="X252"/>
  <c r="X153"/>
  <c r="AA160"/>
  <c r="AB279"/>
  <c r="Y252"/>
  <c r="Y195"/>
  <c r="X160"/>
  <c r="AA61"/>
  <c r="AB202"/>
  <c r="Y206"/>
  <c r="AA283"/>
  <c r="Y80"/>
  <c r="Y202"/>
  <c r="AA206"/>
  <c r="Z202"/>
  <c r="X81"/>
  <c r="Y33"/>
  <c r="Z12"/>
  <c r="Z279"/>
  <c r="AB42"/>
  <c r="AA176"/>
  <c r="Y88"/>
  <c r="Z48"/>
  <c r="AB71"/>
  <c r="AA33"/>
  <c r="Y12"/>
  <c r="Z42"/>
  <c r="Z176"/>
  <c r="AA88"/>
  <c r="AA48"/>
  <c r="AA71"/>
  <c r="AB176"/>
  <c r="AA42"/>
  <c r="X176"/>
  <c r="X88"/>
  <c r="Y87"/>
  <c r="Z88"/>
  <c r="Z71"/>
  <c r="AB256"/>
  <c r="AB12"/>
  <c r="AB87"/>
  <c r="Z266"/>
  <c r="AA161"/>
  <c r="Y48"/>
  <c r="X12"/>
  <c r="AB248"/>
  <c r="Y42"/>
  <c r="X71"/>
  <c r="Z256"/>
  <c r="Z161"/>
  <c r="Z87"/>
  <c r="AA256"/>
  <c r="AA266"/>
  <c r="X161"/>
  <c r="X87"/>
  <c r="Y283"/>
  <c r="X256"/>
  <c r="X201"/>
  <c r="AB276"/>
  <c r="AB94"/>
  <c r="X143"/>
  <c r="X9"/>
  <c r="AA188"/>
  <c r="AA276"/>
  <c r="AB275"/>
  <c r="AA53"/>
  <c r="AB143"/>
  <c r="AA54"/>
  <c r="Z116"/>
  <c r="X109"/>
  <c r="Y9"/>
  <c r="Y85"/>
  <c r="Y54"/>
  <c r="AB41"/>
  <c r="AB53"/>
  <c r="AB54"/>
  <c r="AB116"/>
  <c r="X188"/>
  <c r="Y275"/>
  <c r="Y53"/>
  <c r="Y143"/>
  <c r="Z109"/>
  <c r="AB9"/>
  <c r="Z85"/>
  <c r="AA116"/>
  <c r="X135"/>
  <c r="X275"/>
  <c r="X53"/>
  <c r="Y109"/>
  <c r="Z9"/>
  <c r="AB85"/>
  <c r="Z276"/>
  <c r="Z275"/>
  <c r="AB109"/>
  <c r="Y247"/>
  <c r="AB11"/>
  <c r="X126"/>
  <c r="AA85"/>
  <c r="X127"/>
  <c r="Z54"/>
  <c r="AA135"/>
  <c r="Z229"/>
  <c r="X247"/>
  <c r="Z126"/>
  <c r="Z127"/>
  <c r="AB21"/>
  <c r="Y135"/>
  <c r="AB229"/>
  <c r="X216"/>
  <c r="Z247"/>
  <c r="Y126"/>
  <c r="AB127"/>
  <c r="Z135"/>
  <c r="Z146"/>
  <c r="Z46"/>
  <c r="Z216"/>
  <c r="AA247"/>
  <c r="X157"/>
  <c r="Y127"/>
  <c r="X73"/>
  <c r="AB23"/>
  <c r="AB46"/>
  <c r="Y216"/>
  <c r="Z10"/>
  <c r="Z157"/>
  <c r="Z73"/>
  <c r="Y23"/>
  <c r="AB134"/>
  <c r="Z81"/>
  <c r="AB44"/>
  <c r="AA216"/>
  <c r="X229"/>
  <c r="Y134"/>
  <c r="Z145"/>
  <c r="Z21"/>
  <c r="AA229"/>
  <c r="AB201"/>
  <c r="AA46"/>
  <c r="Z33"/>
  <c r="X279"/>
  <c r="AA126"/>
  <c r="AA21"/>
  <c r="AB146"/>
  <c r="X278"/>
  <c r="Y81"/>
  <c r="AB210"/>
  <c r="AB81"/>
  <c r="X210"/>
  <c r="AA143"/>
  <c r="X147"/>
  <c r="Y34"/>
  <c r="AB278"/>
  <c r="AA146"/>
  <c r="AA210"/>
  <c r="Y188"/>
  <c r="AB188"/>
  <c r="Y138"/>
  <c r="Z122"/>
  <c r="AA214"/>
  <c r="Y133"/>
  <c r="AA138"/>
  <c r="AB122"/>
  <c r="AA147"/>
  <c r="AA34"/>
  <c r="AA155"/>
  <c r="AB214"/>
  <c r="Z133"/>
  <c r="Z214"/>
  <c r="Y122"/>
  <c r="AA179"/>
  <c r="AA133"/>
  <c r="Y255"/>
  <c r="Z278"/>
  <c r="AA122"/>
  <c r="X14"/>
  <c r="Y99"/>
  <c r="Z34"/>
  <c r="X155"/>
  <c r="Y14"/>
  <c r="X138"/>
  <c r="AB86"/>
  <c r="Z41"/>
  <c r="AB99"/>
  <c r="Y44"/>
  <c r="X100"/>
  <c r="AB34"/>
  <c r="AB49"/>
  <c r="Z155"/>
  <c r="Y179"/>
  <c r="AA11"/>
  <c r="X133"/>
  <c r="AA255"/>
  <c r="X146"/>
  <c r="Z147"/>
  <c r="AB155"/>
  <c r="Z138"/>
  <c r="X86"/>
  <c r="AB147"/>
  <c r="AA100"/>
  <c r="Z49"/>
  <c r="AB14"/>
  <c r="AA73"/>
  <c r="AA134"/>
  <c r="AA41"/>
  <c r="Z99"/>
  <c r="X44"/>
  <c r="Y100"/>
  <c r="Z244"/>
  <c r="X49"/>
  <c r="Z179"/>
  <c r="Y11"/>
  <c r="AB101"/>
  <c r="AB255"/>
  <c r="X41"/>
  <c r="X99"/>
  <c r="Y46"/>
  <c r="AA44"/>
  <c r="AB100"/>
  <c r="Z101"/>
  <c r="X21"/>
  <c r="X255"/>
  <c r="AA14"/>
  <c r="AA49"/>
  <c r="AB73"/>
  <c r="X134"/>
  <c r="AB74"/>
  <c r="X179"/>
  <c r="Z11"/>
  <c r="Z74"/>
  <c r="AA186"/>
  <c r="AA163"/>
  <c r="AB186"/>
  <c r="Y163"/>
  <c r="Z196"/>
  <c r="AA118"/>
  <c r="AA233"/>
  <c r="X173"/>
  <c r="Y152"/>
  <c r="Y196"/>
  <c r="Y118"/>
  <c r="Z173"/>
  <c r="AB152"/>
  <c r="Z233"/>
  <c r="Y173"/>
  <c r="AB196"/>
  <c r="AA152"/>
  <c r="Y233"/>
  <c r="X152"/>
  <c r="AA173"/>
  <c r="Y186"/>
  <c r="AB118"/>
  <c r="Y105"/>
  <c r="X105"/>
  <c r="Z105"/>
  <c r="Z248"/>
  <c r="AA196"/>
  <c r="X248"/>
  <c r="X187"/>
  <c r="AA105"/>
  <c r="AA248"/>
  <c r="Y223"/>
  <c r="X274"/>
  <c r="AA223"/>
  <c r="AB274"/>
  <c r="AA241"/>
  <c r="X159"/>
  <c r="X223"/>
  <c r="Z240"/>
  <c r="AB241"/>
  <c r="Y184"/>
  <c r="AB187"/>
  <c r="Z267"/>
  <c r="AB159"/>
  <c r="X241"/>
  <c r="AA184"/>
  <c r="AB224"/>
  <c r="Z159"/>
  <c r="Z260"/>
  <c r="Z241"/>
  <c r="AA224"/>
  <c r="Y187"/>
  <c r="AA187"/>
  <c r="Y260"/>
  <c r="Y224"/>
  <c r="AB223"/>
  <c r="AA260"/>
  <c r="X63"/>
  <c r="Z224"/>
  <c r="Y150"/>
  <c r="Z274"/>
  <c r="Y63"/>
  <c r="Y274"/>
  <c r="X260"/>
  <c r="AA63"/>
  <c r="X76"/>
  <c r="AA150"/>
  <c r="AA31"/>
  <c r="Z154"/>
  <c r="Z61"/>
  <c r="AA159"/>
  <c r="Y267"/>
  <c r="AB61"/>
  <c r="Z63"/>
  <c r="AB184"/>
  <c r="X150"/>
  <c r="AB31"/>
  <c r="Y61"/>
  <c r="X184"/>
  <c r="AB150"/>
  <c r="X154"/>
  <c r="X125"/>
  <c r="AB231"/>
  <c r="Y154"/>
  <c r="AB125"/>
  <c r="AA231"/>
  <c r="Y141"/>
  <c r="Y231"/>
  <c r="AB141"/>
  <c r="X235"/>
  <c r="Z231"/>
  <c r="Z141"/>
  <c r="Y125"/>
  <c r="Z213"/>
  <c r="AA141"/>
  <c r="Y213"/>
  <c r="AB178"/>
  <c r="Y192"/>
  <c r="AB213"/>
  <c r="AA213"/>
  <c r="Z67"/>
  <c r="Y235"/>
  <c r="AA178"/>
  <c r="AB192"/>
  <c r="X215"/>
  <c r="Y67"/>
  <c r="Y238"/>
  <c r="Z235"/>
  <c r="Z178"/>
  <c r="AA235"/>
  <c r="Y178"/>
  <c r="Z192"/>
  <c r="AA267"/>
  <c r="AA192"/>
  <c r="AA67"/>
  <c r="AB68"/>
  <c r="AA166"/>
  <c r="Y145"/>
  <c r="Y130"/>
  <c r="Y240"/>
  <c r="X186"/>
  <c r="Z130"/>
  <c r="X251"/>
  <c r="AA240"/>
  <c r="X112"/>
  <c r="AB227"/>
  <c r="AB238"/>
  <c r="Z166"/>
  <c r="Z86"/>
  <c r="AA221"/>
  <c r="AA86"/>
  <c r="AA145"/>
  <c r="Y166"/>
  <c r="Z8"/>
  <c r="Z238"/>
  <c r="Z89"/>
  <c r="AB139"/>
  <c r="AB130"/>
  <c r="Z199"/>
  <c r="AB251"/>
  <c r="X240"/>
  <c r="Z112"/>
  <c r="Z227"/>
  <c r="Y13"/>
  <c r="AA238"/>
  <c r="AA89"/>
  <c r="Y139"/>
  <c r="Z20"/>
  <c r="AA130"/>
  <c r="Y199"/>
  <c r="Y251"/>
  <c r="AA112"/>
  <c r="AA227"/>
  <c r="AA171"/>
  <c r="AA13"/>
  <c r="X221"/>
  <c r="AA23"/>
  <c r="AB221"/>
  <c r="X166"/>
  <c r="X139"/>
  <c r="X20"/>
  <c r="AA199"/>
  <c r="AA5"/>
  <c r="AA251"/>
  <c r="AB112"/>
  <c r="Z165"/>
  <c r="Z13"/>
  <c r="Z68"/>
  <c r="Y20"/>
  <c r="Z94"/>
  <c r="X23"/>
  <c r="Y221"/>
  <c r="Z139"/>
  <c r="X244"/>
  <c r="AB165"/>
  <c r="AB13"/>
  <c r="AB20"/>
  <c r="X163"/>
  <c r="AB199"/>
  <c r="Y5"/>
  <c r="Y94"/>
  <c r="AA244"/>
  <c r="AA165"/>
  <c r="X145"/>
  <c r="AB5"/>
  <c r="Z163"/>
  <c r="Z118"/>
  <c r="Y68"/>
  <c r="X5"/>
  <c r="AA94"/>
  <c r="Y244"/>
  <c r="Y214"/>
  <c r="Y165"/>
  <c r="X227"/>
  <c r="Z51"/>
  <c r="Z76"/>
  <c r="AA51"/>
  <c r="Y76"/>
  <c r="Y149"/>
  <c r="AB51"/>
  <c r="AA76"/>
  <c r="X51"/>
  <c r="AB149"/>
  <c r="Z149"/>
  <c r="X171"/>
  <c r="X89"/>
  <c r="AB8"/>
  <c r="X149"/>
  <c r="AA8"/>
  <c r="X8"/>
  <c r="Y171"/>
  <c r="Y89"/>
  <c r="AB171"/>
  <c r="AB56"/>
  <c r="Y110"/>
  <c r="AB67"/>
  <c r="AA56"/>
  <c r="Y56"/>
  <c r="AB110"/>
  <c r="X56"/>
  <c r="Z110"/>
  <c r="Z215"/>
  <c r="AB232"/>
  <c r="AA215"/>
  <c r="AA110"/>
  <c r="Y182"/>
  <c r="X182"/>
  <c r="AA182"/>
  <c r="AA35"/>
  <c r="AB35"/>
  <c r="Y270"/>
  <c r="Y264"/>
  <c r="Y35"/>
  <c r="AA264"/>
  <c r="Y215"/>
  <c r="Z35"/>
  <c r="X232"/>
  <c r="Y232"/>
  <c r="AA232"/>
  <c r="AB270"/>
  <c r="X55"/>
  <c r="AB281"/>
  <c r="AA270"/>
  <c r="X264"/>
  <c r="AB55"/>
  <c r="AB75"/>
  <c r="Z264"/>
  <c r="Y75"/>
  <c r="AA55"/>
  <c r="Z55"/>
  <c r="Z203"/>
  <c r="X75"/>
  <c r="Y142"/>
  <c r="AB182"/>
  <c r="AA75"/>
  <c r="X203"/>
  <c r="Z142"/>
  <c r="X142"/>
  <c r="Z185"/>
  <c r="AB203"/>
  <c r="AA142"/>
  <c r="AA203"/>
  <c r="Y281"/>
  <c r="Z281"/>
  <c r="X281"/>
  <c r="X270"/>
  <c r="Y103"/>
  <c r="X103"/>
  <c r="Z103"/>
  <c r="X185"/>
  <c r="AB185"/>
  <c r="Y185"/>
  <c r="Y194"/>
  <c r="Y282"/>
  <c r="Y65"/>
  <c r="AA194"/>
  <c r="AB65"/>
  <c r="Z65"/>
  <c r="AA65"/>
  <c r="AA74"/>
  <c r="AA103"/>
  <c r="X74"/>
  <c r="Z194"/>
  <c r="X198"/>
  <c r="AB194"/>
  <c r="AA198"/>
  <c r="AB282"/>
  <c r="Y198"/>
  <c r="AB198"/>
  <c r="AA2"/>
  <c r="AB18"/>
  <c r="Y2"/>
  <c r="AA18"/>
  <c r="AB2"/>
  <c r="Z18"/>
  <c r="Z2"/>
  <c r="Y18"/>
  <c r="X93"/>
  <c r="X282"/>
  <c r="Y93"/>
  <c r="AB93"/>
  <c r="Z282"/>
  <c r="X38"/>
  <c r="AB38"/>
  <c r="Y228"/>
  <c r="AA228"/>
  <c r="Y38"/>
  <c r="Z38"/>
  <c r="Y60"/>
  <c r="X280"/>
  <c r="Y280"/>
  <c r="AB280"/>
  <c r="Z132"/>
  <c r="Y114"/>
  <c r="AB114"/>
  <c r="Z114"/>
  <c r="AA114"/>
  <c r="AA60"/>
  <c r="X228"/>
  <c r="Z60"/>
  <c r="AB228"/>
  <c r="AB60"/>
  <c r="AA280"/>
  <c r="Y132"/>
  <c r="AA132"/>
  <c r="X132"/>
  <c r="Z277"/>
  <c r="AA250"/>
  <c r="Y277"/>
  <c r="X250"/>
  <c r="AA277"/>
  <c r="AB250"/>
  <c r="X277"/>
  <c r="Z250"/>
  <c r="B65" i="16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B12" i="16"/>
  <c r="D33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C66" i="16"/>
  <c r="B33"/>
  <c r="D12"/>
  <c r="B62"/>
  <c r="C8"/>
  <c r="C14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N10" i="27"/>
  <c r="AC16"/>
  <c r="M10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H37" i="25" l="1"/>
  <c r="AG37" s="1"/>
  <c r="AH22"/>
  <c r="Q16" s="1"/>
  <c r="AH25"/>
  <c r="AF25" s="1"/>
  <c r="AH10"/>
  <c r="Q4" s="1"/>
  <c r="AH20"/>
  <c r="AF20" s="1"/>
  <c r="AH12"/>
  <c r="AF12" s="1"/>
  <c r="AH32"/>
  <c r="AF32" s="1"/>
  <c r="AH23"/>
  <c r="AH26"/>
  <c r="AF26" s="1"/>
  <c r="AH11"/>
  <c r="AG11" s="1"/>
  <c r="AH36"/>
  <c r="AH18"/>
  <c r="AG18" s="1"/>
  <c r="AH19"/>
  <c r="AH14"/>
  <c r="AH35"/>
  <c r="AK34" s="1"/>
  <c r="AH16"/>
  <c r="AH39"/>
  <c r="AG39" s="1"/>
  <c r="AH28"/>
  <c r="AG28" s="1"/>
  <c r="P22" s="1"/>
  <c r="AH38"/>
  <c r="AF38" s="1"/>
  <c r="AE38" s="1"/>
  <c r="AH17"/>
  <c r="AF17" s="1"/>
  <c r="AH21"/>
  <c r="AF21" s="1"/>
  <c r="AE21" s="1"/>
  <c r="AL21" s="1"/>
  <c r="AH34"/>
  <c r="Q28" s="1"/>
  <c r="AH15"/>
  <c r="AG15" s="1"/>
  <c r="AH31"/>
  <c r="AG31" s="1"/>
  <c r="AH33"/>
  <c r="AG33" s="1"/>
  <c r="AH27"/>
  <c r="AF27" s="1"/>
  <c r="AE27" s="1"/>
  <c r="AL27" s="1"/>
  <c r="AH24"/>
  <c r="AG24" s="1"/>
  <c r="AH13"/>
  <c r="AG13" s="1"/>
  <c r="AH29"/>
  <c r="AH30"/>
  <c r="AF30" s="1"/>
  <c r="AO10" i="32"/>
  <c r="AO12" s="1"/>
  <c r="AS9" s="1"/>
  <c r="D172" i="33"/>
  <c r="E172" s="1"/>
  <c r="B172" s="1"/>
  <c r="D205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R26" i="25"/>
  <c r="R25"/>
  <c r="R24"/>
  <c r="R23"/>
  <c r="AS9" i="29"/>
  <c r="AU9"/>
  <c r="AV9"/>
  <c r="AT9"/>
  <c r="AQ13"/>
  <c r="AG25" i="25"/>
  <c r="B2" i="17"/>
  <c r="A2" i="13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F28" i="25" l="1"/>
  <c r="O22" s="1"/>
  <c r="AF22"/>
  <c r="O16" s="1"/>
  <c r="AG22"/>
  <c r="P16" s="1"/>
  <c r="Q22"/>
  <c r="H6" i="26" s="1"/>
  <c r="AG10" i="25"/>
  <c r="P4" s="1"/>
  <c r="AF10"/>
  <c r="O4" s="1"/>
  <c r="AF39"/>
  <c r="AE39" s="1"/>
  <c r="AG20"/>
  <c r="AK28"/>
  <c r="AG32"/>
  <c r="AK10"/>
  <c r="AF37"/>
  <c r="AE37" s="1"/>
  <c r="N31" s="1"/>
  <c r="S31" s="1"/>
  <c r="AG38"/>
  <c r="AK22"/>
  <c r="AF23"/>
  <c r="AG12"/>
  <c r="AG21"/>
  <c r="AK13"/>
  <c r="AK19"/>
  <c r="AF13"/>
  <c r="AG23"/>
  <c r="AG26"/>
  <c r="AG34"/>
  <c r="P28" s="1"/>
  <c r="AK23"/>
  <c r="AF24"/>
  <c r="AK16"/>
  <c r="AK36"/>
  <c r="AG14"/>
  <c r="AK26"/>
  <c r="AE26" s="1"/>
  <c r="AL26" s="1"/>
  <c r="AF14"/>
  <c r="AG27"/>
  <c r="AK31"/>
  <c r="AK12"/>
  <c r="AE12" s="1"/>
  <c r="AF35"/>
  <c r="AE35" s="1"/>
  <c r="AF18"/>
  <c r="AK35"/>
  <c r="Q10"/>
  <c r="H4" i="26" s="1"/>
  <c r="AK29" i="25"/>
  <c r="AG29"/>
  <c r="AK20"/>
  <c r="AE20" s="1"/>
  <c r="AL20" s="1"/>
  <c r="AK17"/>
  <c r="AE17" s="1"/>
  <c r="AL17" s="1"/>
  <c r="AK37"/>
  <c r="AF16"/>
  <c r="AG16"/>
  <c r="P10" s="1"/>
  <c r="AF19"/>
  <c r="AK11"/>
  <c r="AG30"/>
  <c r="AG35"/>
  <c r="AF29"/>
  <c r="AF11"/>
  <c r="AK25"/>
  <c r="AE25" s="1"/>
  <c r="AG19"/>
  <c r="AK24"/>
  <c r="AG36"/>
  <c r="AF36"/>
  <c r="AE36" s="1"/>
  <c r="N30" s="1"/>
  <c r="S30" s="1"/>
  <c r="AK38"/>
  <c r="AK30"/>
  <c r="AE30" s="1"/>
  <c r="AF33"/>
  <c r="AE33" s="1"/>
  <c r="AL33" s="1"/>
  <c r="AK32"/>
  <c r="AE32" s="1"/>
  <c r="AL32" s="1"/>
  <c r="AF31"/>
  <c r="AK18"/>
  <c r="AF34"/>
  <c r="AE34" s="1"/>
  <c r="N28" s="1"/>
  <c r="S28" s="1"/>
  <c r="AK14"/>
  <c r="AG17"/>
  <c r="AF15"/>
  <c r="AE15" s="1"/>
  <c r="AL15" s="1"/>
  <c r="J9" i="13"/>
  <c r="W10" s="1"/>
  <c r="W12" s="1"/>
  <c r="W13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R16" i="25"/>
  <c r="O26"/>
  <c r="P26" s="1"/>
  <c r="Q26" s="1"/>
  <c r="O32"/>
  <c r="P32" s="1"/>
  <c r="Q32" s="1"/>
  <c r="O20"/>
  <c r="P20" s="1"/>
  <c r="Q20" s="1"/>
  <c r="O14"/>
  <c r="P14" s="1"/>
  <c r="Q14" s="1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AS5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AT4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E28" i="25" l="1"/>
  <c r="AL28" s="1"/>
  <c r="AE22"/>
  <c r="AL22" s="1"/>
  <c r="AE10"/>
  <c r="AL10" s="1"/>
  <c r="AE13"/>
  <c r="AL13" s="1"/>
  <c r="AE23"/>
  <c r="AL23" s="1"/>
  <c r="AE31"/>
  <c r="AL31" s="1"/>
  <c r="AE18"/>
  <c r="AL18" s="1"/>
  <c r="AE14"/>
  <c r="AL14" s="1"/>
  <c r="AE24"/>
  <c r="AL24" s="1"/>
  <c r="AE16"/>
  <c r="AL16" s="1"/>
  <c r="AE19"/>
  <c r="AL19" s="1"/>
  <c r="AE29"/>
  <c r="AL29" s="1"/>
  <c r="AE11"/>
  <c r="AL11" s="1"/>
  <c r="O10"/>
  <c r="O28"/>
  <c r="J11" i="13"/>
  <c r="M13" s="1"/>
  <c r="N13" s="1"/>
  <c r="O13" s="1"/>
  <c r="P13" s="1"/>
  <c r="AR4" i="32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25" i="25"/>
  <c r="N19"/>
  <c r="S19" s="1"/>
  <c r="AL30"/>
  <c r="N24"/>
  <c r="S24" s="1"/>
  <c r="AL12"/>
  <c r="N6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V90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R10" i="25"/>
  <c r="R17"/>
  <c r="N11"/>
  <c r="O11" s="1"/>
  <c r="P11" s="1"/>
  <c r="Q11" s="1"/>
  <c r="R4"/>
  <c r="N29"/>
  <c r="S29" s="1"/>
  <c r="O30"/>
  <c r="P30" s="1"/>
  <c r="Q30" s="1"/>
  <c r="O31"/>
  <c r="P31" s="1"/>
  <c r="Q31" s="1"/>
  <c r="O8"/>
  <c r="P8" s="1"/>
  <c r="Q8" s="1"/>
  <c r="R18"/>
  <c r="R13" i="16"/>
  <c r="R15" s="1"/>
  <c r="R16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6" i="25" l="1"/>
  <c r="N22"/>
  <c r="S22" s="1"/>
  <c r="N16"/>
  <c r="S16" s="1"/>
  <c r="N4"/>
  <c r="S4" s="1"/>
  <c r="N25"/>
  <c r="S25" s="1"/>
  <c r="N17"/>
  <c r="S17" s="1"/>
  <c r="N13"/>
  <c r="S13" s="1"/>
  <c r="N7"/>
  <c r="S7" s="1"/>
  <c r="N23"/>
  <c r="O23" s="1"/>
  <c r="P23" s="1"/>
  <c r="Q23" s="1"/>
  <c r="N10"/>
  <c r="S10" s="1"/>
  <c r="N12"/>
  <c r="S12" s="1"/>
  <c r="N5"/>
  <c r="O5" s="1"/>
  <c r="P5" s="1"/>
  <c r="Q5" s="1"/>
  <c r="N18"/>
  <c r="S18" s="1"/>
  <c r="W6" i="32"/>
  <c r="AB4" i="29"/>
  <c r="O6" i="25"/>
  <c r="P6" s="1"/>
  <c r="Q6" s="1"/>
  <c r="O19"/>
  <c r="P19" s="1"/>
  <c r="Q19" s="1"/>
  <c r="Y4" i="29"/>
  <c r="AC4"/>
  <c r="O24" i="25"/>
  <c r="P24" s="1"/>
  <c r="Q24" s="1"/>
  <c r="Z4" i="29"/>
  <c r="Y42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S11" i="25"/>
  <c r="R5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O17" i="25" l="1"/>
  <c r="P17" s="1"/>
  <c r="Q17" s="1"/>
  <c r="O7"/>
  <c r="P7" s="1"/>
  <c r="Q7" s="1"/>
  <c r="O25"/>
  <c r="P25" s="1"/>
  <c r="Q25" s="1"/>
  <c r="O13"/>
  <c r="P13" s="1"/>
  <c r="Q13" s="1"/>
  <c r="S23"/>
  <c r="S5"/>
  <c r="O12"/>
  <c r="P12" s="1"/>
  <c r="Q12" s="1"/>
  <c r="O18"/>
  <c r="P18" s="1"/>
  <c r="Q18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P18" i="29" l="1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8" i="29" l="1"/>
  <c r="P3" i="7"/>
  <c r="M3"/>
  <c r="P155" i="8" s="1"/>
  <c r="C155" i="19" s="1"/>
  <c r="O294" i="8" l="1"/>
  <c r="N294" s="1"/>
  <c r="P83"/>
  <c r="C83" i="19" s="1"/>
  <c r="P282" i="8"/>
  <c r="C282" i="19" s="1"/>
  <c r="P41" i="8"/>
  <c r="C41" i="19" s="1"/>
  <c r="P246" i="8"/>
  <c r="C246" i="19" s="1"/>
  <c r="P163" i="8"/>
  <c r="C163" i="19" s="1"/>
  <c r="O234" i="8"/>
  <c r="N234" s="1"/>
  <c r="P118"/>
  <c r="C118" i="19" s="1"/>
  <c r="P158" i="8"/>
  <c r="C158" i="19" s="1"/>
  <c r="O202" i="8"/>
  <c r="N202" s="1"/>
  <c r="P3"/>
  <c r="C3" i="19" s="1"/>
  <c r="P263" i="8"/>
  <c r="C263" i="19" s="1"/>
  <c r="P24" i="8"/>
  <c r="C24" i="19" s="1"/>
  <c r="O227" i="8"/>
  <c r="N227" s="1"/>
  <c r="O296"/>
  <c r="N296" s="1"/>
  <c r="P112"/>
  <c r="C112" i="19" s="1"/>
  <c r="P35" i="8"/>
  <c r="C35" i="19" s="1"/>
  <c r="P209" i="8"/>
  <c r="C209" i="19" s="1"/>
  <c r="P70" i="8"/>
  <c r="C70" i="19" s="1"/>
  <c r="P151" i="8"/>
  <c r="C151" i="19" s="1"/>
  <c r="O272" i="8"/>
  <c r="N272" s="1"/>
  <c r="P77"/>
  <c r="C77" i="19" s="1"/>
  <c r="P275" i="8"/>
  <c r="C275" i="19" s="1"/>
  <c r="O44" i="8"/>
  <c r="N44" s="1"/>
  <c r="P198"/>
  <c r="C198" i="19" s="1"/>
  <c r="P261" i="8"/>
  <c r="C261" i="19" s="1"/>
  <c r="P255" i="8"/>
  <c r="C255" i="19" s="1"/>
  <c r="P85" i="8"/>
  <c r="C85" i="19" s="1"/>
  <c r="O28" i="8"/>
  <c r="B28" i="19" s="1"/>
  <c r="A28" s="1"/>
  <c r="D28" s="1"/>
  <c r="P153" i="8"/>
  <c r="C153" i="19" s="1"/>
  <c r="P212" i="8"/>
  <c r="C212" i="19" s="1"/>
  <c r="O88" i="8"/>
  <c r="N88" s="1"/>
  <c r="P19"/>
  <c r="C19" i="19" s="1"/>
  <c r="P222" i="8"/>
  <c r="C222" i="19" s="1"/>
  <c r="P78" i="8"/>
  <c r="C78" i="19" s="1"/>
  <c r="P51" i="8"/>
  <c r="C51" i="19" s="1"/>
  <c r="O75" i="8"/>
  <c r="B75" i="19" s="1"/>
  <c r="A75" s="1"/>
  <c r="D75" s="1"/>
  <c r="O142" i="8"/>
  <c r="N142" s="1"/>
  <c r="O64"/>
  <c r="N64" s="1"/>
  <c r="P128"/>
  <c r="C128" i="19" s="1"/>
  <c r="O37" i="8"/>
  <c r="N37" s="1"/>
  <c r="O257"/>
  <c r="B257" i="19" s="1"/>
  <c r="A257" s="1"/>
  <c r="D257" s="1"/>
  <c r="P33" i="8"/>
  <c r="C33" i="19" s="1"/>
  <c r="P173" i="8"/>
  <c r="C173" i="19" s="1"/>
  <c r="P273" i="8"/>
  <c r="C273" i="19" s="1"/>
  <c r="P23" i="8"/>
  <c r="C23" i="19" s="1"/>
  <c r="P262" i="8"/>
  <c r="C262" i="19" s="1"/>
  <c r="O70" i="8"/>
  <c r="B70" i="19" s="1"/>
  <c r="O255" i="8"/>
  <c r="B255" i="19" s="1"/>
  <c r="A255" s="1"/>
  <c r="D255" s="1"/>
  <c r="P79" i="8"/>
  <c r="C79" i="19" s="1"/>
  <c r="O297" i="8"/>
  <c r="N297" s="1"/>
  <c r="O217"/>
  <c r="N217" s="1"/>
  <c r="O132"/>
  <c r="N132" s="1"/>
  <c r="P43"/>
  <c r="C43" i="19" s="1"/>
  <c r="O131" i="8"/>
  <c r="B131" i="19" s="1"/>
  <c r="O32" i="8"/>
  <c r="N32" s="1"/>
  <c r="P208"/>
  <c r="C208" i="19" s="1"/>
  <c r="P239" i="8"/>
  <c r="C239" i="19" s="1"/>
  <c r="O45" i="8"/>
  <c r="N45" s="1"/>
  <c r="P57"/>
  <c r="C57" i="19" s="1"/>
  <c r="P150" i="8"/>
  <c r="C150" i="19" s="1"/>
  <c r="O127" i="8"/>
  <c r="N127" s="1"/>
  <c r="P285"/>
  <c r="C285" i="19" s="1"/>
  <c r="O79" i="8"/>
  <c r="B79" i="19" s="1"/>
  <c r="A79" s="1"/>
  <c r="D79" s="1"/>
  <c r="O196" i="8"/>
  <c r="N196" s="1"/>
  <c r="O292"/>
  <c r="N292" s="1"/>
  <c r="P123"/>
  <c r="C123" i="19" s="1"/>
  <c r="O118" i="8"/>
  <c r="N118" s="1"/>
  <c r="P101"/>
  <c r="C101" i="19" s="1"/>
  <c r="O98" i="8"/>
  <c r="N98" s="1"/>
  <c r="P226"/>
  <c r="C226" i="19" s="1"/>
  <c r="P103" i="8"/>
  <c r="C103" i="19" s="1"/>
  <c r="O106" i="8"/>
  <c r="B106" i="19" s="1"/>
  <c r="A106" s="1"/>
  <c r="D106" s="1"/>
  <c r="O268" i="8"/>
  <c r="N268" s="1"/>
  <c r="O195"/>
  <c r="B195" i="19" s="1"/>
  <c r="A195" s="1"/>
  <c r="D195" s="1"/>
  <c r="O262" i="8"/>
  <c r="N262" s="1"/>
  <c r="P176"/>
  <c r="C176" i="19" s="1"/>
  <c r="P136" i="8"/>
  <c r="C136" i="19" s="1"/>
  <c r="P102" i="8"/>
  <c r="C102" i="19" s="1"/>
  <c r="O122" i="8"/>
  <c r="N122" s="1"/>
  <c r="O90"/>
  <c r="B90" i="19" s="1"/>
  <c r="A90" s="1"/>
  <c r="D90" s="1"/>
  <c r="O171" i="8"/>
  <c r="B171" i="19" s="1"/>
  <c r="A171" s="1"/>
  <c r="D171" s="1"/>
  <c r="P172" i="8"/>
  <c r="C172" i="19" s="1"/>
  <c r="O55" i="8"/>
  <c r="N55" s="1"/>
  <c r="P251"/>
  <c r="C251" i="19" s="1"/>
  <c r="P224" i="8"/>
  <c r="C224" i="19" s="1"/>
  <c r="O67" i="8"/>
  <c r="N67" s="1"/>
  <c r="P39"/>
  <c r="C39" i="19" s="1"/>
  <c r="P182" i="8"/>
  <c r="C182" i="19" s="1"/>
  <c r="P260" i="8"/>
  <c r="C260" i="19" s="1"/>
  <c r="P143" i="8"/>
  <c r="C143" i="19" s="1"/>
  <c r="P250" i="8"/>
  <c r="C250" i="19" s="1"/>
  <c r="P133" i="8"/>
  <c r="C133" i="19" s="1"/>
  <c r="P64" i="8"/>
  <c r="C64" i="19" s="1"/>
  <c r="P185" i="8"/>
  <c r="C185" i="19" s="1"/>
  <c r="P125" i="8"/>
  <c r="C125" i="19" s="1"/>
  <c r="P238" i="8"/>
  <c r="C238" i="19" s="1"/>
  <c r="P21" i="8"/>
  <c r="C21" i="19" s="1"/>
  <c r="P205" i="8"/>
  <c r="C205" i="19" s="1"/>
  <c r="P249" i="8"/>
  <c r="C249" i="19" s="1"/>
  <c r="P181" i="8"/>
  <c r="C181" i="19" s="1"/>
  <c r="P8" i="8"/>
  <c r="C8" i="19" s="1"/>
  <c r="P283" i="8"/>
  <c r="C283" i="19" s="1"/>
  <c r="P234" i="8"/>
  <c r="C234" i="19" s="1"/>
  <c r="P242" i="8"/>
  <c r="C242" i="19" s="1"/>
  <c r="P67" i="8"/>
  <c r="C67" i="19" s="1"/>
  <c r="P248" i="8"/>
  <c r="C248" i="19" s="1"/>
  <c r="O248" i="8"/>
  <c r="P138"/>
  <c r="C138" i="19" s="1"/>
  <c r="P82" i="8"/>
  <c r="C82" i="19" s="1"/>
  <c r="O206" i="8"/>
  <c r="O146"/>
  <c r="O176"/>
  <c r="P233"/>
  <c r="C233" i="19" s="1"/>
  <c r="O159" i="8"/>
  <c r="O163"/>
  <c r="O91"/>
  <c r="P168"/>
  <c r="C168" i="19" s="1"/>
  <c r="P219" i="8"/>
  <c r="C219" i="19" s="1"/>
  <c r="P277" i="8"/>
  <c r="C277" i="19" s="1"/>
  <c r="P53" i="8"/>
  <c r="C53" i="19" s="1"/>
  <c r="O252" i="8"/>
  <c r="P46"/>
  <c r="C46" i="19" s="1"/>
  <c r="P45" i="8"/>
  <c r="C45" i="19" s="1"/>
  <c r="O112" i="8"/>
  <c r="P56"/>
  <c r="C56" i="19" s="1"/>
  <c r="P7" i="8"/>
  <c r="C7" i="19" s="1"/>
  <c r="P243" i="8"/>
  <c r="C243" i="19" s="1"/>
  <c r="P229" i="8"/>
  <c r="C229" i="19" s="1"/>
  <c r="P227" i="8"/>
  <c r="C227" i="19" s="1"/>
  <c r="O102" i="8"/>
  <c r="O286"/>
  <c r="P252"/>
  <c r="C252" i="19" s="1"/>
  <c r="P190" i="8"/>
  <c r="C190" i="19" s="1"/>
  <c r="P218" i="8"/>
  <c r="C218" i="19" s="1"/>
  <c r="P126" i="8"/>
  <c r="C126" i="19" s="1"/>
  <c r="P42" i="8"/>
  <c r="C42" i="19" s="1"/>
  <c r="P184" i="8"/>
  <c r="C184" i="19" s="1"/>
  <c r="P141" i="8"/>
  <c r="C141" i="19" s="1"/>
  <c r="P134" i="8"/>
  <c r="C134" i="19" s="1"/>
  <c r="O232" i="8"/>
  <c r="O207"/>
  <c r="O209"/>
  <c r="P236"/>
  <c r="C236" i="19" s="1"/>
  <c r="O214" i="8"/>
  <c r="P113"/>
  <c r="C113" i="19" s="1"/>
  <c r="P174" i="8"/>
  <c r="C174" i="19" s="1"/>
  <c r="O56" i="8"/>
  <c r="O97"/>
  <c r="O16"/>
  <c r="O15"/>
  <c r="O210"/>
  <c r="O155"/>
  <c r="O152"/>
  <c r="O24"/>
  <c r="P284"/>
  <c r="C284" i="19" s="1"/>
  <c r="P235" i="8"/>
  <c r="C235" i="19" s="1"/>
  <c r="P81" i="8"/>
  <c r="C81" i="19" s="1"/>
  <c r="P270" i="8"/>
  <c r="C270" i="19" s="1"/>
  <c r="P54" i="8"/>
  <c r="C54" i="19" s="1"/>
  <c r="O287" i="8"/>
  <c r="N287" s="1"/>
  <c r="P146"/>
  <c r="C146" i="19" s="1"/>
  <c r="P269" i="8"/>
  <c r="C269" i="19" s="1"/>
  <c r="O222" i="8"/>
  <c r="P157"/>
  <c r="C157" i="19" s="1"/>
  <c r="O282" i="8"/>
  <c r="P48"/>
  <c r="C48" i="19" s="1"/>
  <c r="O19" i="8"/>
  <c r="O151"/>
  <c r="P254"/>
  <c r="C254" i="19" s="1"/>
  <c r="P183" i="8"/>
  <c r="C183" i="19" s="1"/>
  <c r="P116" i="8"/>
  <c r="C116" i="19" s="1"/>
  <c r="P199" i="8"/>
  <c r="C199" i="19" s="1"/>
  <c r="P281" i="8"/>
  <c r="C281" i="19" s="1"/>
  <c r="P36" i="8"/>
  <c r="C36" i="19" s="1"/>
  <c r="O160" i="8"/>
  <c r="P131"/>
  <c r="C131" i="19" s="1"/>
  <c r="O17" i="8"/>
  <c r="P11"/>
  <c r="C11" i="19" s="1"/>
  <c r="P211" i="8"/>
  <c r="C211" i="19" s="1"/>
  <c r="P213" i="8"/>
  <c r="C213" i="19" s="1"/>
  <c r="O94" i="8"/>
  <c r="O242"/>
  <c r="P278"/>
  <c r="C278" i="19" s="1"/>
  <c r="O175" i="8"/>
  <c r="P215"/>
  <c r="C215" i="19" s="1"/>
  <c r="P130" i="8"/>
  <c r="C130" i="19" s="1"/>
  <c r="P216" i="8"/>
  <c r="C216" i="19" s="1"/>
  <c r="O30" i="8"/>
  <c r="P179"/>
  <c r="C179" i="19" s="1"/>
  <c r="O83" i="8"/>
  <c r="O300"/>
  <c r="N300" s="1"/>
  <c r="O81"/>
  <c r="P257"/>
  <c r="C257" i="19" s="1"/>
  <c r="O21" i="8"/>
  <c r="P69"/>
  <c r="C69" i="19" s="1"/>
  <c r="O9" i="8"/>
  <c r="O164"/>
  <c r="O103"/>
  <c r="O121"/>
  <c r="P296"/>
  <c r="P152"/>
  <c r="C152" i="19" s="1"/>
  <c r="P122" i="8"/>
  <c r="C122" i="19" s="1"/>
  <c r="P245" i="8"/>
  <c r="C245" i="19" s="1"/>
  <c r="P266" i="8"/>
  <c r="C266" i="19" s="1"/>
  <c r="P154" i="8"/>
  <c r="C154" i="19" s="1"/>
  <c r="P161" i="8"/>
  <c r="C161" i="19" s="1"/>
  <c r="P99" i="8"/>
  <c r="C99" i="19" s="1"/>
  <c r="P267" i="8"/>
  <c r="C267" i="19" s="1"/>
  <c r="O42" i="8"/>
  <c r="P109"/>
  <c r="C109" i="19" s="1"/>
  <c r="P72" i="8"/>
  <c r="C72" i="19" s="1"/>
  <c r="P156" i="8"/>
  <c r="C156" i="19" s="1"/>
  <c r="O278" i="8"/>
  <c r="O244"/>
  <c r="P299"/>
  <c r="P2"/>
  <c r="C2" i="19" s="1"/>
  <c r="P94" i="8"/>
  <c r="C94" i="19" s="1"/>
  <c r="P120" i="8"/>
  <c r="C120" i="19" s="1"/>
  <c r="P90" i="8"/>
  <c r="C90" i="19" s="1"/>
  <c r="P30" i="8"/>
  <c r="C30" i="19" s="1"/>
  <c r="O41" i="8"/>
  <c r="P274"/>
  <c r="C274" i="19" s="1"/>
  <c r="P280" i="8"/>
  <c r="C280" i="19" s="1"/>
  <c r="P55" i="8"/>
  <c r="C55" i="19" s="1"/>
  <c r="O78" i="8"/>
  <c r="P247"/>
  <c r="C247" i="19" s="1"/>
  <c r="O293" i="8"/>
  <c r="N293" s="1"/>
  <c r="O20"/>
  <c r="P100"/>
  <c r="C100" i="19" s="1"/>
  <c r="P189" i="8"/>
  <c r="C189" i="19" s="1"/>
  <c r="O110" i="8"/>
  <c r="O57"/>
  <c r="P268"/>
  <c r="C268" i="19" s="1"/>
  <c r="O150" i="8"/>
  <c r="P186"/>
  <c r="C186" i="19" s="1"/>
  <c r="P87" i="8"/>
  <c r="C87" i="19" s="1"/>
  <c r="P142" i="8"/>
  <c r="C142" i="19" s="1"/>
  <c r="P25" i="8"/>
  <c r="C25" i="19" s="1"/>
  <c r="O198" i="8"/>
  <c r="P140"/>
  <c r="C140" i="19" s="1"/>
  <c r="P98" i="8"/>
  <c r="C98" i="19" s="1"/>
  <c r="P119" i="8"/>
  <c r="C119" i="19" s="1"/>
  <c r="P271" i="8"/>
  <c r="C271" i="19" s="1"/>
  <c r="O290" i="8"/>
  <c r="N290" s="1"/>
  <c r="P160"/>
  <c r="C160" i="19" s="1"/>
  <c r="O133" i="8"/>
  <c r="P80"/>
  <c r="C80" i="19" s="1"/>
  <c r="O117" i="8"/>
  <c r="O14"/>
  <c r="P202"/>
  <c r="C202" i="19" s="1"/>
  <c r="O148" i="8"/>
  <c r="P300"/>
  <c r="P291"/>
  <c r="P287"/>
  <c r="P297"/>
  <c r="P293"/>
  <c r="P294"/>
  <c r="P292"/>
  <c r="P298"/>
  <c r="O89"/>
  <c r="O73"/>
  <c r="O219"/>
  <c r="O93"/>
  <c r="O101"/>
  <c r="O203"/>
  <c r="O99"/>
  <c r="O172"/>
  <c r="O140"/>
  <c r="O141"/>
  <c r="O48"/>
  <c r="O23"/>
  <c r="O243"/>
  <c r="O18"/>
  <c r="O170"/>
  <c r="O3"/>
  <c r="O197"/>
  <c r="O199"/>
  <c r="O254"/>
  <c r="O124"/>
  <c r="O212"/>
  <c r="O85"/>
  <c r="O136"/>
  <c r="O8"/>
  <c r="O280"/>
  <c r="O283"/>
  <c r="O161"/>
  <c r="O107"/>
  <c r="O65"/>
  <c r="O186"/>
  <c r="O228"/>
  <c r="O120"/>
  <c r="O188"/>
  <c r="O156"/>
  <c r="O12"/>
  <c r="O201"/>
  <c r="O54"/>
  <c r="O86"/>
  <c r="O265"/>
  <c r="O80"/>
  <c r="O105"/>
  <c r="O240"/>
  <c r="O153"/>
  <c r="O77"/>
  <c r="O208"/>
  <c r="O129"/>
  <c r="O184"/>
  <c r="O225"/>
  <c r="O200"/>
  <c r="O47"/>
  <c r="O84"/>
  <c r="O224"/>
  <c r="O104"/>
  <c r="O266"/>
  <c r="O115"/>
  <c r="O5"/>
  <c r="O270"/>
  <c r="O82"/>
  <c r="O180"/>
  <c r="O181"/>
  <c r="O53"/>
  <c r="O149"/>
  <c r="O190"/>
  <c r="O276"/>
  <c r="O249"/>
  <c r="O246"/>
  <c r="O238"/>
  <c r="O231"/>
  <c r="O281"/>
  <c r="O36"/>
  <c r="O4"/>
  <c r="O237"/>
  <c r="O27"/>
  <c r="O114"/>
  <c r="O193"/>
  <c r="O221"/>
  <c r="O61"/>
  <c r="O250"/>
  <c r="O144"/>
  <c r="O226"/>
  <c r="O43"/>
  <c r="O87"/>
  <c r="O33"/>
  <c r="O137"/>
  <c r="O233"/>
  <c r="O72"/>
  <c r="O178"/>
  <c r="O183"/>
  <c r="O220"/>
  <c r="O31"/>
  <c r="O256"/>
  <c r="O134"/>
  <c r="O39"/>
  <c r="O113"/>
  <c r="P144"/>
  <c r="C144" i="19" s="1"/>
  <c r="P192" i="8"/>
  <c r="C192" i="19" s="1"/>
  <c r="O2" i="8"/>
  <c r="P108"/>
  <c r="C108" i="19" s="1"/>
  <c r="P178" i="8"/>
  <c r="C178" i="19" s="1"/>
  <c r="P40" i="8"/>
  <c r="C40" i="19" s="1"/>
  <c r="P75" i="8"/>
  <c r="C75" i="19" s="1"/>
  <c r="O58" i="8"/>
  <c r="P107"/>
  <c r="C107" i="19" s="1"/>
  <c r="P59" i="8"/>
  <c r="C59" i="19" s="1"/>
  <c r="O7" i="8"/>
  <c r="P12"/>
  <c r="C12" i="19" s="1"/>
  <c r="O96" i="8"/>
  <c r="P29"/>
  <c r="C29" i="19" s="1"/>
  <c r="P88" i="8"/>
  <c r="C88" i="19" s="1"/>
  <c r="P9" i="8"/>
  <c r="C9" i="19" s="1"/>
  <c r="P256" i="8"/>
  <c r="C256" i="19" s="1"/>
  <c r="P232" i="8"/>
  <c r="C232" i="19" s="1"/>
  <c r="O63" i="8"/>
  <c r="O46"/>
  <c r="O26"/>
  <c r="O192"/>
  <c r="O205"/>
  <c r="O50"/>
  <c r="P4"/>
  <c r="C4" i="19" s="1"/>
  <c r="O258" i="8"/>
  <c r="O51"/>
  <c r="P127"/>
  <c r="C127" i="19" s="1"/>
  <c r="P170" i="8"/>
  <c r="C170" i="19" s="1"/>
  <c r="P191" i="8"/>
  <c r="C191" i="19" s="1"/>
  <c r="O173" i="8"/>
  <c r="O271"/>
  <c r="O29"/>
  <c r="P132"/>
  <c r="C132" i="19" s="1"/>
  <c r="P89" i="8"/>
  <c r="C89" i="19" s="1"/>
  <c r="P167" i="8"/>
  <c r="C167" i="19" s="1"/>
  <c r="P162" i="8"/>
  <c r="C162" i="19" s="1"/>
  <c r="P165" i="8"/>
  <c r="C165" i="19" s="1"/>
  <c r="P217" i="8"/>
  <c r="C217" i="19" s="1"/>
  <c r="P115" i="8"/>
  <c r="C115" i="19" s="1"/>
  <c r="P124" i="8"/>
  <c r="C124" i="19" s="1"/>
  <c r="O167" i="8"/>
  <c r="O92"/>
  <c r="O34"/>
  <c r="O259"/>
  <c r="O213"/>
  <c r="P259"/>
  <c r="C259" i="19" s="1"/>
  <c r="P62" i="8"/>
  <c r="C62" i="19" s="1"/>
  <c r="O194" i="8"/>
  <c r="P84"/>
  <c r="C84" i="19" s="1"/>
  <c r="O66" i="8"/>
  <c r="O216"/>
  <c r="O241"/>
  <c r="O74"/>
  <c r="P16"/>
  <c r="C16" i="19" s="1"/>
  <c r="P111" i="8"/>
  <c r="C111" i="19" s="1"/>
  <c r="O168" i="8"/>
  <c r="O119"/>
  <c r="P171"/>
  <c r="C171" i="19" s="1"/>
  <c r="P10" i="8"/>
  <c r="C10" i="19" s="1"/>
  <c r="P221" i="8"/>
  <c r="C221" i="19" s="1"/>
  <c r="O275" i="8"/>
  <c r="P241"/>
  <c r="C241" i="19" s="1"/>
  <c r="P38" i="8"/>
  <c r="C38" i="19" s="1"/>
  <c r="P49" i="8"/>
  <c r="C49" i="19" s="1"/>
  <c r="O139" i="8"/>
  <c r="P5"/>
  <c r="C5" i="19" s="1"/>
  <c r="O162" i="8"/>
  <c r="O154"/>
  <c r="O49"/>
  <c r="P196"/>
  <c r="C196" i="19" s="1"/>
  <c r="P37" i="8"/>
  <c r="C37" i="19" s="1"/>
  <c r="P91" i="8"/>
  <c r="C91" i="19" s="1"/>
  <c r="O22" i="8"/>
  <c r="P272"/>
  <c r="C272" i="19" s="1"/>
  <c r="P31" i="8"/>
  <c r="C31" i="19" s="1"/>
  <c r="P166" i="8"/>
  <c r="C166" i="19" s="1"/>
  <c r="O125" i="8"/>
  <c r="P74"/>
  <c r="C74" i="19" s="1"/>
  <c r="P61" i="8"/>
  <c r="C61" i="19" s="1"/>
  <c r="P68" i="8"/>
  <c r="C68" i="19" s="1"/>
  <c r="P117" i="8"/>
  <c r="C117" i="19" s="1"/>
  <c r="P22" i="8"/>
  <c r="C22" i="19" s="1"/>
  <c r="P18" i="8"/>
  <c r="C18" i="19" s="1"/>
  <c r="O285" i="8"/>
  <c r="O157"/>
  <c r="O126"/>
  <c r="O11"/>
  <c r="O69"/>
  <c r="O261"/>
  <c r="P159"/>
  <c r="C159" i="19" s="1"/>
  <c r="P52" i="8"/>
  <c r="C52" i="19" s="1"/>
  <c r="P207" i="8"/>
  <c r="C207" i="19" s="1"/>
  <c r="O138" i="8"/>
  <c r="P206"/>
  <c r="C206" i="19" s="1"/>
  <c r="P44" i="8"/>
  <c r="C44" i="19" s="1"/>
  <c r="O251" i="8"/>
  <c r="P164"/>
  <c r="C164" i="19" s="1"/>
  <c r="P121" i="8"/>
  <c r="C121" i="19" s="1"/>
  <c r="O174" i="8"/>
  <c r="P240"/>
  <c r="C240" i="19" s="1"/>
  <c r="O269" i="8"/>
  <c r="P149"/>
  <c r="C149" i="19" s="1"/>
  <c r="P180" i="8"/>
  <c r="C180" i="19" s="1"/>
  <c r="O130" i="8"/>
  <c r="O6"/>
  <c r="O204"/>
  <c r="O169"/>
  <c r="O95"/>
  <c r="O109"/>
  <c r="O277"/>
  <c r="O52"/>
  <c r="O279"/>
  <c r="O274"/>
  <c r="P34"/>
  <c r="C34" i="19" s="1"/>
  <c r="O218" i="8"/>
  <c r="O62"/>
  <c r="O260"/>
  <c r="O189"/>
  <c r="P139"/>
  <c r="C139" i="19" s="1"/>
  <c r="P253" i="8"/>
  <c r="C253" i="19" s="1"/>
  <c r="O38" i="8"/>
  <c r="O179"/>
  <c r="O211"/>
  <c r="O135"/>
  <c r="P73"/>
  <c r="C73" i="19" s="1"/>
  <c r="P193" i="8"/>
  <c r="C193" i="19" s="1"/>
  <c r="P28" i="8"/>
  <c r="C28" i="19" s="1"/>
  <c r="P148" i="8"/>
  <c r="C148" i="19" s="1"/>
  <c r="P258" i="8"/>
  <c r="C258" i="19" s="1"/>
  <c r="P32" i="8"/>
  <c r="C32" i="19" s="1"/>
  <c r="O147" i="8"/>
  <c r="O247"/>
  <c r="P228"/>
  <c r="C228" i="19" s="1"/>
  <c r="P65" i="8"/>
  <c r="C65" i="19" s="1"/>
  <c r="P137" i="8"/>
  <c r="C137" i="19" s="1"/>
  <c r="O229" i="8"/>
  <c r="P76"/>
  <c r="C76" i="19" s="1"/>
  <c r="O291" i="8"/>
  <c r="N291" s="1"/>
  <c r="P63"/>
  <c r="C63" i="19" s="1"/>
  <c r="P197" i="8"/>
  <c r="C197" i="19" s="1"/>
  <c r="P13" i="8"/>
  <c r="C13" i="19" s="1"/>
  <c r="O76" i="8"/>
  <c r="P50"/>
  <c r="C50" i="19" s="1"/>
  <c r="P60" i="8"/>
  <c r="C60" i="19" s="1"/>
  <c r="P71" i="8"/>
  <c r="C71" i="19" s="1"/>
  <c r="O182" i="8"/>
  <c r="O177"/>
  <c r="O223"/>
  <c r="O236"/>
  <c r="P110"/>
  <c r="C110" i="19" s="1"/>
  <c r="P264" i="8"/>
  <c r="C264" i="19" s="1"/>
  <c r="P195" i="8"/>
  <c r="C195" i="19" s="1"/>
  <c r="O116" i="8"/>
  <c r="O263"/>
  <c r="P204"/>
  <c r="C204" i="19" s="1"/>
  <c r="P93" i="8"/>
  <c r="C93" i="19" s="1"/>
  <c r="O60" i="8"/>
  <c r="P210"/>
  <c r="C210" i="19" s="1"/>
  <c r="P96" i="8"/>
  <c r="C96" i="19" s="1"/>
  <c r="P26" i="8"/>
  <c r="C26" i="19" s="1"/>
  <c r="P147" i="8"/>
  <c r="C147" i="19" s="1"/>
  <c r="P244" i="8"/>
  <c r="C244" i="19" s="1"/>
  <c r="P286" i="8"/>
  <c r="C286" i="19" s="1"/>
  <c r="P288" i="8"/>
  <c r="O71"/>
  <c r="O267"/>
  <c r="O245"/>
  <c r="O123"/>
  <c r="O264"/>
  <c r="P66"/>
  <c r="C66" i="19" s="1"/>
  <c r="P200" i="8"/>
  <c r="C200" i="19" s="1"/>
  <c r="O235" i="8"/>
  <c r="O165"/>
  <c r="O111"/>
  <c r="P114"/>
  <c r="C114" i="19" s="1"/>
  <c r="O25" i="8"/>
  <c r="O100"/>
  <c r="O187"/>
  <c r="P47"/>
  <c r="C47" i="19" s="1"/>
  <c r="O35" i="8"/>
  <c r="O10"/>
  <c r="O108"/>
  <c r="O288"/>
  <c r="N288" s="1"/>
  <c r="O273"/>
  <c r="P105"/>
  <c r="C105" i="19" s="1"/>
  <c r="P225" i="8"/>
  <c r="C225" i="19" s="1"/>
  <c r="P92" i="8"/>
  <c r="C92" i="19" s="1"/>
  <c r="O68" i="8"/>
  <c r="P231"/>
  <c r="C231" i="19" s="1"/>
  <c r="O128" i="8"/>
  <c r="P17"/>
  <c r="C17" i="19" s="1"/>
  <c r="P265" i="8"/>
  <c r="C265" i="19" s="1"/>
  <c r="P279" i="8"/>
  <c r="C279" i="19" s="1"/>
  <c r="P290" i="8"/>
  <c r="O59"/>
  <c r="O145"/>
  <c r="O230"/>
  <c r="O185"/>
  <c r="P201"/>
  <c r="C201" i="19" s="1"/>
  <c r="P223" i="8"/>
  <c r="C223" i="19" s="1"/>
  <c r="O253" i="8"/>
  <c r="P95"/>
  <c r="C95" i="19" s="1"/>
  <c r="O239" i="8"/>
  <c r="P106"/>
  <c r="C106" i="19" s="1"/>
  <c r="O299" i="8"/>
  <c r="N299" s="1"/>
  <c r="P237"/>
  <c r="C237" i="19" s="1"/>
  <c r="O298" i="8"/>
  <c r="N298" s="1"/>
  <c r="P6"/>
  <c r="C6" i="19" s="1"/>
  <c r="P86" i="8"/>
  <c r="C86" i="19" s="1"/>
  <c r="P20" i="8"/>
  <c r="C20" i="19" s="1"/>
  <c r="P15" i="8"/>
  <c r="C15" i="19" s="1"/>
  <c r="P188" i="8"/>
  <c r="C188" i="19" s="1"/>
  <c r="P177" i="8"/>
  <c r="C177" i="19" s="1"/>
  <c r="P220" i="8"/>
  <c r="C220" i="19" s="1"/>
  <c r="P104" i="8"/>
  <c r="C104" i="19" s="1"/>
  <c r="P97" i="8"/>
  <c r="C97" i="19" s="1"/>
  <c r="P169" i="8"/>
  <c r="C169" i="19" s="1"/>
  <c r="P214" i="8"/>
  <c r="C214" i="19" s="1"/>
  <c r="P145" i="8"/>
  <c r="C145" i="19" s="1"/>
  <c r="P135" i="8"/>
  <c r="C135" i="19" s="1"/>
  <c r="P194" i="8"/>
  <c r="C194" i="19" s="1"/>
  <c r="P276" i="8"/>
  <c r="C276" i="19" s="1"/>
  <c r="P203" i="8"/>
  <c r="C203" i="19" s="1"/>
  <c r="P187" i="8"/>
  <c r="C187" i="19" s="1"/>
  <c r="P175" i="8"/>
  <c r="C175" i="19" s="1"/>
  <c r="O158" i="8"/>
  <c r="P129"/>
  <c r="C129" i="19" s="1"/>
  <c r="P58" i="8"/>
  <c r="C58" i="19" s="1"/>
  <c r="O166" i="8"/>
  <c r="P230"/>
  <c r="C230" i="19" s="1"/>
  <c r="P27" i="8"/>
  <c r="C27" i="19" s="1"/>
  <c r="P14" i="8"/>
  <c r="C14" i="19" s="1"/>
  <c r="O143" i="8"/>
  <c r="O284"/>
  <c r="O13"/>
  <c r="O40"/>
  <c r="O215"/>
  <c r="O191"/>
  <c r="B234" i="19" l="1"/>
  <c r="A234" s="1"/>
  <c r="D234" s="1"/>
  <c r="G234" s="1"/>
  <c r="B202"/>
  <c r="A202" s="1"/>
  <c r="D202" s="1"/>
  <c r="T202" s="1"/>
  <c r="S255"/>
  <c r="N70" i="8"/>
  <c r="B88" i="19"/>
  <c r="A88" s="1"/>
  <c r="D88" s="1"/>
  <c r="F88" s="1"/>
  <c r="N255" i="8"/>
  <c r="B272" i="19"/>
  <c r="A272" s="1"/>
  <c r="D272" s="1"/>
  <c r="B227"/>
  <c r="A227" s="1"/>
  <c r="D227" s="1"/>
  <c r="F227" s="1"/>
  <c r="S70"/>
  <c r="S75"/>
  <c r="N131" i="8"/>
  <c r="N75"/>
  <c r="B132" i="19"/>
  <c r="A132" s="1"/>
  <c r="D132" s="1"/>
  <c r="T132" s="1"/>
  <c r="B196"/>
  <c r="S196" s="1"/>
  <c r="B67"/>
  <c r="A67" s="1"/>
  <c r="D67" s="1"/>
  <c r="T67" s="1"/>
  <c r="S79"/>
  <c r="B98"/>
  <c r="A98" s="1"/>
  <c r="D98" s="1"/>
  <c r="T98" s="1"/>
  <c r="B142"/>
  <c r="A142" s="1"/>
  <c r="D142" s="1"/>
  <c r="S28"/>
  <c r="N28" i="8"/>
  <c r="B45" i="19"/>
  <c r="A45" s="1"/>
  <c r="D45" s="1"/>
  <c r="T45" s="1"/>
  <c r="B64"/>
  <c r="A64" s="1"/>
  <c r="D64" s="1"/>
  <c r="F64" s="1"/>
  <c r="S106"/>
  <c r="N195" i="8"/>
  <c r="B37" i="19"/>
  <c r="A37" s="1"/>
  <c r="D37" s="1"/>
  <c r="F37" s="1"/>
  <c r="B44"/>
  <c r="A44" s="1"/>
  <c r="D44" s="1"/>
  <c r="T44" s="1"/>
  <c r="B262"/>
  <c r="S262" s="1"/>
  <c r="B268"/>
  <c r="A268" s="1"/>
  <c r="D268" s="1"/>
  <c r="T268" s="1"/>
  <c r="S257"/>
  <c r="S195"/>
  <c r="B32"/>
  <c r="S32" s="1"/>
  <c r="N257" i="8"/>
  <c r="N106"/>
  <c r="B122" i="19"/>
  <c r="S122" s="1"/>
  <c r="N171" i="8"/>
  <c r="A70" i="19"/>
  <c r="D70" s="1"/>
  <c r="F70" s="1"/>
  <c r="B127"/>
  <c r="S127" s="1"/>
  <c r="N79" i="8"/>
  <c r="S171" i="19"/>
  <c r="S90"/>
  <c r="B55"/>
  <c r="A55" s="1"/>
  <c r="D55" s="1"/>
  <c r="F55" s="1"/>
  <c r="N90" i="8"/>
  <c r="B118" i="19"/>
  <c r="S118" s="1"/>
  <c r="B217"/>
  <c r="A217" s="1"/>
  <c r="D217" s="1"/>
  <c r="T217" s="1"/>
  <c r="N177" i="8"/>
  <c r="B177" i="19"/>
  <c r="N218" i="8"/>
  <c r="B218" i="19"/>
  <c r="B46"/>
  <c r="N46" i="8"/>
  <c r="N246"/>
  <c r="B246" i="19"/>
  <c r="N73" i="8"/>
  <c r="B73" i="19"/>
  <c r="B66"/>
  <c r="N66" i="8"/>
  <c r="B249" i="19"/>
  <c r="N249" i="8"/>
  <c r="N209"/>
  <c r="B209" i="19"/>
  <c r="N274" i="8"/>
  <c r="B274" i="19"/>
  <c r="N3" i="8"/>
  <c r="B3" i="19"/>
  <c r="N42" i="8"/>
  <c r="B42" i="19"/>
  <c r="B191"/>
  <c r="N191" i="8"/>
  <c r="N25"/>
  <c r="B25" i="19"/>
  <c r="N279" i="8"/>
  <c r="B279" i="19"/>
  <c r="N170" i="8"/>
  <c r="B170" i="19"/>
  <c r="N9" i="8"/>
  <c r="B9" i="19"/>
  <c r="B52"/>
  <c r="N52" i="8"/>
  <c r="B186" i="19"/>
  <c r="N186" i="8"/>
  <c r="N40"/>
  <c r="B40" i="19"/>
  <c r="N173" i="8"/>
  <c r="B173" i="19"/>
  <c r="B39"/>
  <c r="N39" i="8"/>
  <c r="N61"/>
  <c r="B61" i="19"/>
  <c r="N53" i="8"/>
  <c r="B53" i="19"/>
  <c r="B208"/>
  <c r="N208" i="8"/>
  <c r="B65" i="19"/>
  <c r="N65" i="8"/>
  <c r="B243" i="19"/>
  <c r="N243" i="8"/>
  <c r="N14"/>
  <c r="B14" i="19"/>
  <c r="N21" i="8"/>
  <c r="B21" i="19"/>
  <c r="N242" i="8"/>
  <c r="B242" i="19"/>
  <c r="N151" i="8"/>
  <c r="B151" i="19"/>
  <c r="B163"/>
  <c r="N163" i="8"/>
  <c r="B13" i="19"/>
  <c r="N13" i="8"/>
  <c r="B165" i="19"/>
  <c r="N165" i="8"/>
  <c r="B60" i="19"/>
  <c r="N60" i="8"/>
  <c r="B109" i="19"/>
  <c r="N109" i="8"/>
  <c r="N138"/>
  <c r="B138" i="19"/>
  <c r="B125"/>
  <c r="N125" i="8"/>
  <c r="B275" i="19"/>
  <c r="N275" i="8"/>
  <c r="N213"/>
  <c r="B213" i="19"/>
  <c r="B134"/>
  <c r="N134" i="8"/>
  <c r="N221"/>
  <c r="B221" i="19"/>
  <c r="B181"/>
  <c r="N181" i="8"/>
  <c r="B77" i="19"/>
  <c r="N77" i="8"/>
  <c r="B107" i="19"/>
  <c r="N107" i="8"/>
  <c r="B23" i="19"/>
  <c r="N23" i="8"/>
  <c r="B117" i="19"/>
  <c r="N117" i="8"/>
  <c r="N41"/>
  <c r="B41" i="19"/>
  <c r="B94"/>
  <c r="N94" i="8"/>
  <c r="N19"/>
  <c r="B19" i="19"/>
  <c r="B159"/>
  <c r="N159" i="8"/>
  <c r="F106" i="19"/>
  <c r="T106"/>
  <c r="G106"/>
  <c r="N216" i="8"/>
  <c r="B216" i="19"/>
  <c r="N139" i="8"/>
  <c r="B139" i="19"/>
  <c r="B194"/>
  <c r="N194" i="8"/>
  <c r="N24"/>
  <c r="B24" i="19"/>
  <c r="B250"/>
  <c r="N250" i="8"/>
  <c r="N91"/>
  <c r="B91" i="19"/>
  <c r="B180"/>
  <c r="N180" i="8"/>
  <c r="N81"/>
  <c r="B81" i="19"/>
  <c r="B155"/>
  <c r="N155" i="8"/>
  <c r="N112"/>
  <c r="B112" i="19"/>
  <c r="B59"/>
  <c r="N59" i="8"/>
  <c r="B87" i="19"/>
  <c r="N87" i="8"/>
  <c r="B121" i="19"/>
  <c r="N121" i="8"/>
  <c r="N100"/>
  <c r="B100" i="19"/>
  <c r="N226" i="8"/>
  <c r="B226" i="19"/>
  <c r="N251" i="8"/>
  <c r="B251" i="19"/>
  <c r="N228" i="8"/>
  <c r="B228" i="19"/>
  <c r="N149" i="8"/>
  <c r="B149" i="19"/>
  <c r="N277" i="8"/>
  <c r="B277" i="19"/>
  <c r="B135"/>
  <c r="N135" i="8"/>
  <c r="N256"/>
  <c r="B256" i="19"/>
  <c r="N143" i="8"/>
  <c r="B143" i="19"/>
  <c r="N211" i="8"/>
  <c r="B211" i="19"/>
  <c r="B169"/>
  <c r="N169" i="8"/>
  <c r="N34"/>
  <c r="B34" i="19"/>
  <c r="B31"/>
  <c r="N31" i="8"/>
  <c r="B114" i="19"/>
  <c r="N114" i="8"/>
  <c r="B82" i="19"/>
  <c r="N82" i="8"/>
  <c r="B240" i="19"/>
  <c r="N240" i="8"/>
  <c r="B283" i="19"/>
  <c r="N283" i="8"/>
  <c r="N141"/>
  <c r="B141" i="19"/>
  <c r="B133"/>
  <c r="N133" i="8"/>
  <c r="N282"/>
  <c r="B282" i="19"/>
  <c r="N210" i="8"/>
  <c r="B210" i="19"/>
  <c r="B197"/>
  <c r="N197" i="8"/>
  <c r="N184"/>
  <c r="B184" i="19"/>
  <c r="B95"/>
  <c r="N95" i="8"/>
  <c r="B193" i="19"/>
  <c r="N193" i="8"/>
  <c r="N239"/>
  <c r="B239" i="19"/>
  <c r="B263"/>
  <c r="N263" i="8"/>
  <c r="B179" i="19"/>
  <c r="N179" i="8"/>
  <c r="B204" i="19"/>
  <c r="N204" i="8"/>
  <c r="N92"/>
  <c r="B92" i="19"/>
  <c r="N51" i="8"/>
  <c r="B51" i="19"/>
  <c r="B7"/>
  <c r="N7" i="8"/>
  <c r="B220" i="19"/>
  <c r="N220" i="8"/>
  <c r="B27" i="19"/>
  <c r="N27" i="8"/>
  <c r="B270" i="19"/>
  <c r="N270" i="8"/>
  <c r="N105"/>
  <c r="B105" i="19"/>
  <c r="B280"/>
  <c r="N280" i="8"/>
  <c r="N140"/>
  <c r="B140" i="19"/>
  <c r="B150"/>
  <c r="N150" i="8"/>
  <c r="B83" i="19"/>
  <c r="N83" i="8"/>
  <c r="N15"/>
  <c r="B15" i="19"/>
  <c r="B176"/>
  <c r="N176" i="8"/>
  <c r="B147" i="19"/>
  <c r="N147" i="8"/>
  <c r="B47" i="19"/>
  <c r="N47" i="8"/>
  <c r="B188" i="19"/>
  <c r="N188" i="8"/>
  <c r="B120" i="19"/>
  <c r="N120" i="8"/>
  <c r="N68"/>
  <c r="B68" i="19"/>
  <c r="B259"/>
  <c r="N259" i="8"/>
  <c r="N153"/>
  <c r="B153" i="19"/>
  <c r="N264" i="8"/>
  <c r="B264" i="19"/>
  <c r="N116" i="8"/>
  <c r="B116" i="19"/>
  <c r="B38"/>
  <c r="N38" i="8"/>
  <c r="B6" i="19"/>
  <c r="N6" i="8"/>
  <c r="N261"/>
  <c r="B261" i="19"/>
  <c r="N22" i="8"/>
  <c r="B22" i="19"/>
  <c r="B119"/>
  <c r="N119" i="8"/>
  <c r="N167"/>
  <c r="B167" i="19"/>
  <c r="N258" i="8"/>
  <c r="B258" i="19"/>
  <c r="B183"/>
  <c r="N183" i="8"/>
  <c r="B237" i="19"/>
  <c r="N237" i="8"/>
  <c r="B5" i="19"/>
  <c r="N5" i="8"/>
  <c r="B80" i="19"/>
  <c r="N80" i="8"/>
  <c r="B8" i="19"/>
  <c r="N8" i="8"/>
  <c r="B172" i="19"/>
  <c r="N172" i="8"/>
  <c r="B148" i="19"/>
  <c r="N148" i="8"/>
  <c r="B17" i="19"/>
  <c r="N17" i="8"/>
  <c r="N222"/>
  <c r="B222" i="19"/>
  <c r="N16" i="8"/>
  <c r="B16" i="19"/>
  <c r="N252" i="8"/>
  <c r="B252" i="19"/>
  <c r="N146" i="8"/>
  <c r="B146" i="19"/>
  <c r="G255"/>
  <c r="F255"/>
  <c r="T255"/>
  <c r="N187" i="8"/>
  <c r="B187" i="19"/>
  <c r="N63" i="8"/>
  <c r="B63" i="19"/>
  <c r="N103" i="8"/>
  <c r="B103" i="19"/>
  <c r="N29" i="8"/>
  <c r="B29" i="19"/>
  <c r="B129"/>
  <c r="N129" i="8"/>
  <c r="B76" i="19"/>
  <c r="N76" i="8"/>
  <c r="B161" i="19"/>
  <c r="N161" i="8"/>
  <c r="B273" i="19"/>
  <c r="N273" i="8"/>
  <c r="N123"/>
  <c r="B123" i="19"/>
  <c r="N229" i="8"/>
  <c r="B229" i="19"/>
  <c r="B130"/>
  <c r="N130" i="8"/>
  <c r="B69" i="19"/>
  <c r="N69" i="8"/>
  <c r="N168"/>
  <c r="B168" i="19"/>
  <c r="B178"/>
  <c r="N178" i="8"/>
  <c r="N4"/>
  <c r="B4" i="19"/>
  <c r="B115"/>
  <c r="N115" i="8"/>
  <c r="B265" i="19"/>
  <c r="N265" i="8"/>
  <c r="B136" i="19"/>
  <c r="N136" i="8"/>
  <c r="N99"/>
  <c r="B99" i="19"/>
  <c r="B57"/>
  <c r="N57" i="8"/>
  <c r="B30" i="19"/>
  <c r="N30" i="8"/>
  <c r="B97" i="19"/>
  <c r="N97" i="8"/>
  <c r="G28" i="19"/>
  <c r="T28"/>
  <c r="F28"/>
  <c r="B162"/>
  <c r="N162" i="8"/>
  <c r="B199" i="19"/>
  <c r="N199" i="8"/>
  <c r="B200" i="19"/>
  <c r="N200" i="8"/>
  <c r="N102"/>
  <c r="B102" i="19"/>
  <c r="N207" i="8"/>
  <c r="B207" i="19"/>
  <c r="N232" i="8"/>
  <c r="B232" i="19"/>
  <c r="F195"/>
  <c r="G195"/>
  <c r="T195"/>
  <c r="N284" i="8"/>
  <c r="B284" i="19"/>
  <c r="B48"/>
  <c r="N48" i="8"/>
  <c r="B245" i="19"/>
  <c r="N245" i="8"/>
  <c r="N11"/>
  <c r="B11" i="19"/>
  <c r="B50"/>
  <c r="N50" i="8"/>
  <c r="N58"/>
  <c r="B58" i="19"/>
  <c r="B72"/>
  <c r="N72" i="8"/>
  <c r="B36" i="19"/>
  <c r="N36" i="8"/>
  <c r="N266"/>
  <c r="B266" i="19"/>
  <c r="B86"/>
  <c r="N86" i="8"/>
  <c r="B85" i="19"/>
  <c r="N85" i="8"/>
  <c r="N203"/>
  <c r="B203" i="19"/>
  <c r="B110"/>
  <c r="N110" i="8"/>
  <c r="N160"/>
  <c r="B160" i="19"/>
  <c r="B56"/>
  <c r="N56" i="8"/>
  <c r="N286"/>
  <c r="B286" i="19"/>
  <c r="N206" i="8"/>
  <c r="B206" i="19"/>
  <c r="F171"/>
  <c r="T171"/>
  <c r="G171"/>
  <c r="N2" i="8"/>
  <c r="B2" i="19"/>
  <c r="B276"/>
  <c r="N276" i="8"/>
  <c r="N190"/>
  <c r="B190" i="19"/>
  <c r="N113" i="8"/>
  <c r="B113" i="19"/>
  <c r="B152"/>
  <c r="N152" i="8"/>
  <c r="N111"/>
  <c r="B111" i="19"/>
  <c r="B233"/>
  <c r="N233" i="8"/>
  <c r="B281" i="19"/>
  <c r="N281" i="8"/>
  <c r="B104" i="19"/>
  <c r="N104" i="8"/>
  <c r="N54"/>
  <c r="B54" i="19"/>
  <c r="B212"/>
  <c r="N212" i="8"/>
  <c r="B101" i="19"/>
  <c r="N101" i="8"/>
  <c r="N244"/>
  <c r="B244" i="19"/>
  <c r="T257"/>
  <c r="G257"/>
  <c r="F257"/>
  <c r="B231"/>
  <c r="N231" i="8"/>
  <c r="N224"/>
  <c r="B224" i="19"/>
  <c r="B201"/>
  <c r="N201" i="8"/>
  <c r="B124" i="19"/>
  <c r="N124" i="8"/>
  <c r="N93"/>
  <c r="B93" i="19"/>
  <c r="B278"/>
  <c r="N278" i="8"/>
  <c r="T75" i="19"/>
  <c r="G75"/>
  <c r="F75"/>
  <c r="T79"/>
  <c r="G79"/>
  <c r="F79"/>
  <c r="T90"/>
  <c r="G90"/>
  <c r="F90"/>
  <c r="N174" i="8"/>
  <c r="B174" i="19"/>
  <c r="B156"/>
  <c r="N156" i="8"/>
  <c r="N182"/>
  <c r="B182" i="19"/>
  <c r="B43"/>
  <c r="N43" i="8"/>
  <c r="N89"/>
  <c r="B89" i="19"/>
  <c r="B225"/>
  <c r="N225" i="8"/>
  <c r="N78"/>
  <c r="B78" i="19"/>
  <c r="N164" i="8"/>
  <c r="B164" i="19"/>
  <c r="N144" i="8"/>
  <c r="B144" i="19"/>
  <c r="N215" i="8"/>
  <c r="B215" i="19"/>
  <c r="B271"/>
  <c r="N271" i="8"/>
  <c r="B18" i="19"/>
  <c r="N18" i="8"/>
  <c r="B128" i="19"/>
  <c r="N128" i="8"/>
  <c r="B235" i="19"/>
  <c r="N235" i="8"/>
  <c r="N96"/>
  <c r="B96" i="19"/>
  <c r="B253"/>
  <c r="N253" i="8"/>
  <c r="B166" i="19"/>
  <c r="N166" i="8"/>
  <c r="B185" i="19"/>
  <c r="N185" i="8"/>
  <c r="B108" i="19"/>
  <c r="N108" i="8"/>
  <c r="B267" i="19"/>
  <c r="N267" i="8"/>
  <c r="N189"/>
  <c r="B189" i="19"/>
  <c r="B126"/>
  <c r="N126" i="8"/>
  <c r="B205" i="19"/>
  <c r="N205" i="8"/>
  <c r="N230"/>
  <c r="B230" i="19"/>
  <c r="N10" i="8"/>
  <c r="B10" i="19"/>
  <c r="B71"/>
  <c r="N71" i="8"/>
  <c r="B236" i="19"/>
  <c r="N236" i="8"/>
  <c r="N260"/>
  <c r="B260" i="19"/>
  <c r="N269" i="8"/>
  <c r="B269" i="19"/>
  <c r="B157"/>
  <c r="N157" i="8"/>
  <c r="B49" i="19"/>
  <c r="N49" i="8"/>
  <c r="N74"/>
  <c r="B74" i="19"/>
  <c r="N192" i="8"/>
  <c r="B192" i="19"/>
  <c r="B137"/>
  <c r="N137" i="8"/>
  <c r="N158"/>
  <c r="B158" i="19"/>
  <c r="B145"/>
  <c r="N145" i="8"/>
  <c r="N35"/>
  <c r="B35" i="19"/>
  <c r="B223"/>
  <c r="N223" i="8"/>
  <c r="B247" i="19"/>
  <c r="N247" i="8"/>
  <c r="B62" i="19"/>
  <c r="N62" i="8"/>
  <c r="B285" i="19"/>
  <c r="N285" i="8"/>
  <c r="N154"/>
  <c r="B154" i="19"/>
  <c r="B241"/>
  <c r="N241" i="8"/>
  <c r="B26" i="19"/>
  <c r="N26" i="8"/>
  <c r="N33"/>
  <c r="B33" i="19"/>
  <c r="B238"/>
  <c r="N238" i="8"/>
  <c r="B84" i="19"/>
  <c r="N84" i="8"/>
  <c r="N12"/>
  <c r="B12" i="19"/>
  <c r="B254"/>
  <c r="N254" i="8"/>
  <c r="B219" i="19"/>
  <c r="N219" i="8"/>
  <c r="A131" i="19"/>
  <c r="D131" s="1"/>
  <c r="S131"/>
  <c r="N198" i="8"/>
  <c r="B198" i="19"/>
  <c r="B20"/>
  <c r="N20" i="8"/>
  <c r="B175" i="19"/>
  <c r="N175" i="8"/>
  <c r="N214"/>
  <c r="B214" i="19"/>
  <c r="B248"/>
  <c r="N248" i="8"/>
  <c r="F202" i="19" l="1"/>
  <c r="G202"/>
  <c r="S202"/>
  <c r="S234"/>
  <c r="G88"/>
  <c r="F234"/>
  <c r="T234"/>
  <c r="S272"/>
  <c r="S88"/>
  <c r="T88"/>
  <c r="G132"/>
  <c r="F67"/>
  <c r="A32"/>
  <c r="D32" s="1"/>
  <c r="F32" s="1"/>
  <c r="T227"/>
  <c r="G227"/>
  <c r="S227"/>
  <c r="A196"/>
  <c r="D196" s="1"/>
  <c r="G196" s="1"/>
  <c r="F98"/>
  <c r="S67"/>
  <c r="G67"/>
  <c r="A122"/>
  <c r="D122" s="1"/>
  <c r="F122" s="1"/>
  <c r="G98"/>
  <c r="S142"/>
  <c r="S98"/>
  <c r="A127"/>
  <c r="D127" s="1"/>
  <c r="F127" s="1"/>
  <c r="S132"/>
  <c r="G70"/>
  <c r="T70"/>
  <c r="F132"/>
  <c r="G64"/>
  <c r="S64"/>
  <c r="G45"/>
  <c r="T64"/>
  <c r="G37"/>
  <c r="F45"/>
  <c r="T37"/>
  <c r="A262"/>
  <c r="D262" s="1"/>
  <c r="T262" s="1"/>
  <c r="G55"/>
  <c r="G217"/>
  <c r="F44"/>
  <c r="G44"/>
  <c r="F217"/>
  <c r="F268"/>
  <c r="S268"/>
  <c r="G268"/>
  <c r="S44"/>
  <c r="S45"/>
  <c r="S37"/>
  <c r="S55"/>
  <c r="S217"/>
  <c r="A118"/>
  <c r="D118" s="1"/>
  <c r="T118" s="1"/>
  <c r="T55"/>
  <c r="S48"/>
  <c r="A48"/>
  <c r="D48" s="1"/>
  <c r="S16"/>
  <c r="A16"/>
  <c r="D16" s="1"/>
  <c r="S273"/>
  <c r="A273"/>
  <c r="D273" s="1"/>
  <c r="A256"/>
  <c r="D256" s="1"/>
  <c r="S256"/>
  <c r="A23"/>
  <c r="D23" s="1"/>
  <c r="S23"/>
  <c r="S125"/>
  <c r="A125"/>
  <c r="D125" s="1"/>
  <c r="A198"/>
  <c r="D198" s="1"/>
  <c r="S198"/>
  <c r="S260"/>
  <c r="A260"/>
  <c r="D260" s="1"/>
  <c r="S231"/>
  <c r="A231"/>
  <c r="D231" s="1"/>
  <c r="S54"/>
  <c r="A54"/>
  <c r="D54" s="1"/>
  <c r="A160"/>
  <c r="D160" s="1"/>
  <c r="S160"/>
  <c r="A4"/>
  <c r="D4" s="1"/>
  <c r="S4"/>
  <c r="S63"/>
  <c r="A63"/>
  <c r="D63" s="1"/>
  <c r="S258"/>
  <c r="A258"/>
  <c r="D258" s="1"/>
  <c r="S264"/>
  <c r="A264"/>
  <c r="D264" s="1"/>
  <c r="A280"/>
  <c r="D280" s="1"/>
  <c r="S280"/>
  <c r="A204"/>
  <c r="D204" s="1"/>
  <c r="S204"/>
  <c r="S240"/>
  <c r="A240"/>
  <c r="D240" s="1"/>
  <c r="A180"/>
  <c r="D180" s="1"/>
  <c r="S180"/>
  <c r="S138"/>
  <c r="A138"/>
  <c r="D138" s="1"/>
  <c r="S242"/>
  <c r="A242"/>
  <c r="D242" s="1"/>
  <c r="A25"/>
  <c r="D25" s="1"/>
  <c r="S25"/>
  <c r="S66"/>
  <c r="A66"/>
  <c r="D66" s="1"/>
  <c r="S49"/>
  <c r="A49"/>
  <c r="D49" s="1"/>
  <c r="A163"/>
  <c r="D163" s="1"/>
  <c r="S163"/>
  <c r="S284"/>
  <c r="A284"/>
  <c r="D284" s="1"/>
  <c r="A170"/>
  <c r="D170" s="1"/>
  <c r="S170"/>
  <c r="S223"/>
  <c r="A223"/>
  <c r="D223" s="1"/>
  <c r="S224"/>
  <c r="A224"/>
  <c r="D224" s="1"/>
  <c r="S265"/>
  <c r="A265"/>
  <c r="D265" s="1"/>
  <c r="S140"/>
  <c r="A140"/>
  <c r="D140" s="1"/>
  <c r="A128"/>
  <c r="D128" s="1"/>
  <c r="S128"/>
  <c r="A39"/>
  <c r="D39" s="1"/>
  <c r="S39"/>
  <c r="A187"/>
  <c r="D187" s="1"/>
  <c r="S187"/>
  <c r="S153"/>
  <c r="A153"/>
  <c r="D153" s="1"/>
  <c r="S179"/>
  <c r="A179"/>
  <c r="D179" s="1"/>
  <c r="S135"/>
  <c r="A135"/>
  <c r="D135" s="1"/>
  <c r="F131"/>
  <c r="G131"/>
  <c r="T131"/>
  <c r="S241"/>
  <c r="A241"/>
  <c r="D241" s="1"/>
  <c r="S236"/>
  <c r="A236"/>
  <c r="D236" s="1"/>
  <c r="A108"/>
  <c r="D108" s="1"/>
  <c r="S108"/>
  <c r="A18"/>
  <c r="D18" s="1"/>
  <c r="S18"/>
  <c r="A104"/>
  <c r="D104" s="1"/>
  <c r="S104"/>
  <c r="A110"/>
  <c r="D110" s="1"/>
  <c r="S110"/>
  <c r="S207"/>
  <c r="A207"/>
  <c r="D207" s="1"/>
  <c r="S30"/>
  <c r="A30"/>
  <c r="D30" s="1"/>
  <c r="S178"/>
  <c r="A178"/>
  <c r="D178" s="1"/>
  <c r="S148"/>
  <c r="A148"/>
  <c r="D148" s="1"/>
  <c r="A277"/>
  <c r="D277" s="1"/>
  <c r="S277"/>
  <c r="S77"/>
  <c r="A77"/>
  <c r="D77" s="1"/>
  <c r="A109"/>
  <c r="D109" s="1"/>
  <c r="S109"/>
  <c r="S191"/>
  <c r="A191"/>
  <c r="D191" s="1"/>
  <c r="A246"/>
  <c r="D246" s="1"/>
  <c r="S246"/>
  <c r="S84"/>
  <c r="A84"/>
  <c r="D84" s="1"/>
  <c r="S78"/>
  <c r="A78"/>
  <c r="D78" s="1"/>
  <c r="A266"/>
  <c r="D266" s="1"/>
  <c r="S266"/>
  <c r="S116"/>
  <c r="A116"/>
  <c r="D116" s="1"/>
  <c r="S61"/>
  <c r="A61"/>
  <c r="D61" s="1"/>
  <c r="A89"/>
  <c r="D89" s="1"/>
  <c r="S89"/>
  <c r="A97"/>
  <c r="D97" s="1"/>
  <c r="S97"/>
  <c r="S105"/>
  <c r="A105"/>
  <c r="D105" s="1"/>
  <c r="A154"/>
  <c r="D154" s="1"/>
  <c r="S154"/>
  <c r="S147"/>
  <c r="A147"/>
  <c r="D147" s="1"/>
  <c r="A263"/>
  <c r="D263" s="1"/>
  <c r="S263"/>
  <c r="A114"/>
  <c r="D114" s="1"/>
  <c r="S114"/>
  <c r="S121"/>
  <c r="A121"/>
  <c r="D121" s="1"/>
  <c r="S250"/>
  <c r="A250"/>
  <c r="D250" s="1"/>
  <c r="A159"/>
  <c r="D159" s="1"/>
  <c r="S159"/>
  <c r="S14"/>
  <c r="A14"/>
  <c r="D14" s="1"/>
  <c r="S40"/>
  <c r="A40"/>
  <c r="D40" s="1"/>
  <c r="S42"/>
  <c r="A42"/>
  <c r="D42" s="1"/>
  <c r="S123"/>
  <c r="A123"/>
  <c r="D123" s="1"/>
  <c r="S155"/>
  <c r="A155"/>
  <c r="D155" s="1"/>
  <c r="S117"/>
  <c r="A117"/>
  <c r="D117" s="1"/>
  <c r="S20"/>
  <c r="A20"/>
  <c r="D20" s="1"/>
  <c r="S56"/>
  <c r="A56"/>
  <c r="D56" s="1"/>
  <c r="S72"/>
  <c r="A72"/>
  <c r="D72" s="1"/>
  <c r="A167"/>
  <c r="D167" s="1"/>
  <c r="S167"/>
  <c r="S270"/>
  <c r="A270"/>
  <c r="D270" s="1"/>
  <c r="S219"/>
  <c r="A219"/>
  <c r="D219" s="1"/>
  <c r="A137"/>
  <c r="D137" s="1"/>
  <c r="S137"/>
  <c r="S71"/>
  <c r="A71"/>
  <c r="D71" s="1"/>
  <c r="A185"/>
  <c r="D185" s="1"/>
  <c r="S185"/>
  <c r="S271"/>
  <c r="A271"/>
  <c r="D271" s="1"/>
  <c r="S182"/>
  <c r="A182"/>
  <c r="D182" s="1"/>
  <c r="S281"/>
  <c r="A281"/>
  <c r="D281" s="1"/>
  <c r="S2"/>
  <c r="A2"/>
  <c r="A50"/>
  <c r="D50" s="1"/>
  <c r="S50"/>
  <c r="S102"/>
  <c r="A102"/>
  <c r="D102" s="1"/>
  <c r="S57"/>
  <c r="A57"/>
  <c r="D57" s="1"/>
  <c r="A172"/>
  <c r="D172" s="1"/>
  <c r="S172"/>
  <c r="A119"/>
  <c r="D119" s="1"/>
  <c r="S119"/>
  <c r="S259"/>
  <c r="A259"/>
  <c r="D259" s="1"/>
  <c r="S239"/>
  <c r="A239"/>
  <c r="D239" s="1"/>
  <c r="A210"/>
  <c r="D210" s="1"/>
  <c r="S210"/>
  <c r="S149"/>
  <c r="A149"/>
  <c r="D149" s="1"/>
  <c r="S24"/>
  <c r="A24"/>
  <c r="D24" s="1"/>
  <c r="S19"/>
  <c r="A19"/>
  <c r="D19" s="1"/>
  <c r="A181"/>
  <c r="D181" s="1"/>
  <c r="S181"/>
  <c r="S60"/>
  <c r="A60"/>
  <c r="D60" s="1"/>
  <c r="S152"/>
  <c r="A152"/>
  <c r="D152" s="1"/>
  <c r="S26"/>
  <c r="A26"/>
  <c r="D26" s="1"/>
  <c r="A190"/>
  <c r="D190" s="1"/>
  <c r="S190"/>
  <c r="S17"/>
  <c r="A17"/>
  <c r="D17" s="1"/>
  <c r="A58"/>
  <c r="D58" s="1"/>
  <c r="S58"/>
  <c r="A21"/>
  <c r="D21" s="1"/>
  <c r="S21"/>
  <c r="A168"/>
  <c r="D168" s="1"/>
  <c r="S168"/>
  <c r="A10"/>
  <c r="D10" s="1"/>
  <c r="S10"/>
  <c r="A215"/>
  <c r="D215" s="1"/>
  <c r="S215"/>
  <c r="S278"/>
  <c r="A278"/>
  <c r="D278" s="1"/>
  <c r="S203"/>
  <c r="A203"/>
  <c r="D203" s="1"/>
  <c r="A11"/>
  <c r="D11" s="1"/>
  <c r="S11"/>
  <c r="A76"/>
  <c r="D76" s="1"/>
  <c r="S76"/>
  <c r="S22"/>
  <c r="A22"/>
  <c r="D22" s="1"/>
  <c r="S68"/>
  <c r="A68"/>
  <c r="D68" s="1"/>
  <c r="S176"/>
  <c r="A176"/>
  <c r="D176" s="1"/>
  <c r="S27"/>
  <c r="A27"/>
  <c r="D27" s="1"/>
  <c r="S31"/>
  <c r="A31"/>
  <c r="D31" s="1"/>
  <c r="A87"/>
  <c r="D87" s="1"/>
  <c r="S87"/>
  <c r="S221"/>
  <c r="A221"/>
  <c r="D221" s="1"/>
  <c r="A3"/>
  <c r="D3" s="1"/>
  <c r="S3"/>
  <c r="A46"/>
  <c r="D46" s="1"/>
  <c r="S46"/>
  <c r="A208"/>
  <c r="D208" s="1"/>
  <c r="S208"/>
  <c r="S113"/>
  <c r="A113"/>
  <c r="D113" s="1"/>
  <c r="S126"/>
  <c r="A126"/>
  <c r="D126" s="1"/>
  <c r="S81"/>
  <c r="A81"/>
  <c r="D81" s="1"/>
  <c r="A103"/>
  <c r="D103" s="1"/>
  <c r="S103"/>
  <c r="A279"/>
  <c r="D279" s="1"/>
  <c r="S279"/>
  <c r="A212"/>
  <c r="D212" s="1"/>
  <c r="S212"/>
  <c r="F272"/>
  <c r="G272"/>
  <c r="T272"/>
  <c r="A107"/>
  <c r="D107" s="1"/>
  <c r="S107"/>
  <c r="A93"/>
  <c r="D93" s="1"/>
  <c r="S93"/>
  <c r="A233"/>
  <c r="D233" s="1"/>
  <c r="S233"/>
  <c r="S69"/>
  <c r="A69"/>
  <c r="D69" s="1"/>
  <c r="S8"/>
  <c r="A8"/>
  <c r="D8" s="1"/>
  <c r="S15"/>
  <c r="A15"/>
  <c r="D15" s="1"/>
  <c r="A282"/>
  <c r="D282" s="1"/>
  <c r="S282"/>
  <c r="A34"/>
  <c r="D34" s="1"/>
  <c r="S34"/>
  <c r="A165"/>
  <c r="D165" s="1"/>
  <c r="S165"/>
  <c r="S243"/>
  <c r="A243"/>
  <c r="D243" s="1"/>
  <c r="S186"/>
  <c r="A186"/>
  <c r="D186" s="1"/>
  <c r="S218"/>
  <c r="A218"/>
  <c r="D218" s="1"/>
  <c r="S205"/>
  <c r="A205"/>
  <c r="D205" s="1"/>
  <c r="S86"/>
  <c r="A86"/>
  <c r="D86" s="1"/>
  <c r="A216"/>
  <c r="D216" s="1"/>
  <c r="S216"/>
  <c r="A162"/>
  <c r="D162" s="1"/>
  <c r="S162"/>
  <c r="S53"/>
  <c r="A53"/>
  <c r="D53" s="1"/>
  <c r="A237"/>
  <c r="D237" s="1"/>
  <c r="S237"/>
  <c r="A275"/>
  <c r="D275" s="1"/>
  <c r="S275"/>
  <c r="S269"/>
  <c r="A269"/>
  <c r="D269" s="1"/>
  <c r="A151"/>
  <c r="D151" s="1"/>
  <c r="S151"/>
  <c r="S36"/>
  <c r="A36"/>
  <c r="D36" s="1"/>
  <c r="A100"/>
  <c r="D100" s="1"/>
  <c r="S100"/>
  <c r="A47"/>
  <c r="D47" s="1"/>
  <c r="S47"/>
  <c r="S82"/>
  <c r="A82"/>
  <c r="D82" s="1"/>
  <c r="S173"/>
  <c r="A173"/>
  <c r="D173" s="1"/>
  <c r="S276"/>
  <c r="A276"/>
  <c r="D276" s="1"/>
  <c r="A230"/>
  <c r="D230" s="1"/>
  <c r="S230"/>
  <c r="S144"/>
  <c r="A144"/>
  <c r="D144" s="1"/>
  <c r="S156"/>
  <c r="A156"/>
  <c r="D156" s="1"/>
  <c r="S244"/>
  <c r="A244"/>
  <c r="D244" s="1"/>
  <c r="A111"/>
  <c r="D111" s="1"/>
  <c r="S111"/>
  <c r="S200"/>
  <c r="A200"/>
  <c r="D200" s="1"/>
  <c r="S99"/>
  <c r="A99"/>
  <c r="D99" s="1"/>
  <c r="A129"/>
  <c r="D129" s="1"/>
  <c r="S129"/>
  <c r="S146"/>
  <c r="A146"/>
  <c r="D146" s="1"/>
  <c r="S261"/>
  <c r="A261"/>
  <c r="D261" s="1"/>
  <c r="S220"/>
  <c r="A220"/>
  <c r="D220" s="1"/>
  <c r="S193"/>
  <c r="A193"/>
  <c r="D193" s="1"/>
  <c r="A59"/>
  <c r="D59" s="1"/>
  <c r="S59"/>
  <c r="S194"/>
  <c r="A194"/>
  <c r="D194" s="1"/>
  <c r="S94"/>
  <c r="A94"/>
  <c r="D94" s="1"/>
  <c r="S274"/>
  <c r="A274"/>
  <c r="D274" s="1"/>
  <c r="S136"/>
  <c r="A136"/>
  <c r="D136" s="1"/>
  <c r="S35"/>
  <c r="A35"/>
  <c r="D35" s="1"/>
  <c r="A183"/>
  <c r="D183" s="1"/>
  <c r="S183"/>
  <c r="A267"/>
  <c r="D267" s="1"/>
  <c r="S267"/>
  <c r="S158"/>
  <c r="A158"/>
  <c r="D158" s="1"/>
  <c r="S254"/>
  <c r="A254"/>
  <c r="D254" s="1"/>
  <c r="A174"/>
  <c r="D174" s="1"/>
  <c r="S174"/>
  <c r="S85"/>
  <c r="A85"/>
  <c r="D85" s="1"/>
  <c r="S130"/>
  <c r="A130"/>
  <c r="D130" s="1"/>
  <c r="A29"/>
  <c r="D29" s="1"/>
  <c r="S29"/>
  <c r="S80"/>
  <c r="A80"/>
  <c r="D80" s="1"/>
  <c r="A112"/>
  <c r="D112" s="1"/>
  <c r="S112"/>
  <c r="S139"/>
  <c r="A139"/>
  <c r="D139" s="1"/>
  <c r="S41"/>
  <c r="A41"/>
  <c r="D41" s="1"/>
  <c r="S134"/>
  <c r="A134"/>
  <c r="D134" s="1"/>
  <c r="A13"/>
  <c r="D13" s="1"/>
  <c r="S13"/>
  <c r="S65"/>
  <c r="A65"/>
  <c r="D65" s="1"/>
  <c r="S52"/>
  <c r="A52"/>
  <c r="D52" s="1"/>
  <c r="S177"/>
  <c r="A177"/>
  <c r="D177" s="1"/>
  <c r="S247"/>
  <c r="A247"/>
  <c r="D247" s="1"/>
  <c r="S5"/>
  <c r="A5"/>
  <c r="D5" s="1"/>
  <c r="S6"/>
  <c r="A6"/>
  <c r="D6" s="1"/>
  <c r="S51"/>
  <c r="A51"/>
  <c r="D51" s="1"/>
  <c r="S184"/>
  <c r="A184"/>
  <c r="D184" s="1"/>
  <c r="S141"/>
  <c r="A141"/>
  <c r="D141" s="1"/>
  <c r="S211"/>
  <c r="A211"/>
  <c r="D211" s="1"/>
  <c r="S201"/>
  <c r="A201"/>
  <c r="D201" s="1"/>
  <c r="S286"/>
  <c r="A286"/>
  <c r="D286" s="1"/>
  <c r="S120"/>
  <c r="A120"/>
  <c r="D120" s="1"/>
  <c r="A150"/>
  <c r="D150" s="1"/>
  <c r="S150"/>
  <c r="S251"/>
  <c r="A251"/>
  <c r="D251" s="1"/>
  <c r="S175"/>
  <c r="A175"/>
  <c r="D175" s="1"/>
  <c r="S238"/>
  <c r="A238"/>
  <c r="D238" s="1"/>
  <c r="S157"/>
  <c r="A157"/>
  <c r="D157" s="1"/>
  <c r="S235"/>
  <c r="A235"/>
  <c r="D235" s="1"/>
  <c r="A101"/>
  <c r="D101" s="1"/>
  <c r="S101"/>
  <c r="A38"/>
  <c r="D38" s="1"/>
  <c r="S38"/>
  <c r="S92"/>
  <c r="A92"/>
  <c r="D92" s="1"/>
  <c r="A143"/>
  <c r="D143" s="1"/>
  <c r="S143"/>
  <c r="A33"/>
  <c r="D33" s="1"/>
  <c r="S33"/>
  <c r="A189"/>
  <c r="D189" s="1"/>
  <c r="S189"/>
  <c r="S222"/>
  <c r="A222"/>
  <c r="D222" s="1"/>
  <c r="S188"/>
  <c r="A188"/>
  <c r="D188" s="1"/>
  <c r="A197"/>
  <c r="D197" s="1"/>
  <c r="S197"/>
  <c r="S283"/>
  <c r="A283"/>
  <c r="D283" s="1"/>
  <c r="A249"/>
  <c r="D249" s="1"/>
  <c r="S249"/>
  <c r="S225"/>
  <c r="A225"/>
  <c r="D225" s="1"/>
  <c r="S115"/>
  <c r="A115"/>
  <c r="D115" s="1"/>
  <c r="S226"/>
  <c r="A226"/>
  <c r="D226" s="1"/>
  <c r="S145"/>
  <c r="A145"/>
  <c r="D145" s="1"/>
  <c r="S232"/>
  <c r="A232"/>
  <c r="D232" s="1"/>
  <c r="S161"/>
  <c r="A161"/>
  <c r="D161" s="1"/>
  <c r="A91"/>
  <c r="D91" s="1"/>
  <c r="S91"/>
  <c r="A73"/>
  <c r="D73" s="1"/>
  <c r="S73"/>
  <c r="S43"/>
  <c r="A43"/>
  <c r="D43" s="1"/>
  <c r="S248"/>
  <c r="A248"/>
  <c r="D248" s="1"/>
  <c r="S192"/>
  <c r="A192"/>
  <c r="D192" s="1"/>
  <c r="A285"/>
  <c r="D285" s="1"/>
  <c r="S285"/>
  <c r="S166"/>
  <c r="A166"/>
  <c r="D166" s="1"/>
  <c r="A12"/>
  <c r="D12" s="1"/>
  <c r="S12"/>
  <c r="A74"/>
  <c r="D74" s="1"/>
  <c r="S74"/>
  <c r="S62"/>
  <c r="A62"/>
  <c r="D62" s="1"/>
  <c r="A253"/>
  <c r="D253" s="1"/>
  <c r="S253"/>
  <c r="A245"/>
  <c r="D245" s="1"/>
  <c r="S245"/>
  <c r="S214"/>
  <c r="A214"/>
  <c r="D214" s="1"/>
  <c r="S96"/>
  <c r="A96"/>
  <c r="D96" s="1"/>
  <c r="S164"/>
  <c r="A164"/>
  <c r="D164" s="1"/>
  <c r="S124"/>
  <c r="A124"/>
  <c r="D124" s="1"/>
  <c r="F142"/>
  <c r="G142"/>
  <c r="T142"/>
  <c r="A206"/>
  <c r="D206" s="1"/>
  <c r="S206"/>
  <c r="S199"/>
  <c r="A199"/>
  <c r="D199" s="1"/>
  <c r="S229"/>
  <c r="A229"/>
  <c r="D229" s="1"/>
  <c r="S252"/>
  <c r="A252"/>
  <c r="D252" s="1"/>
  <c r="S83"/>
  <c r="A83"/>
  <c r="D83" s="1"/>
  <c r="A7"/>
  <c r="D7" s="1"/>
  <c r="S7"/>
  <c r="A95"/>
  <c r="D95" s="1"/>
  <c r="S95"/>
  <c r="A133"/>
  <c r="D133" s="1"/>
  <c r="S133"/>
  <c r="S169"/>
  <c r="A169"/>
  <c r="D169" s="1"/>
  <c r="S228"/>
  <c r="A228"/>
  <c r="D228" s="1"/>
  <c r="A213"/>
  <c r="D213" s="1"/>
  <c r="S213"/>
  <c r="A9"/>
  <c r="D9" s="1"/>
  <c r="S9"/>
  <c r="A209"/>
  <c r="D209" s="1"/>
  <c r="S209"/>
  <c r="T32" l="1"/>
  <c r="G32"/>
  <c r="G122"/>
  <c r="T122"/>
  <c r="T196"/>
  <c r="F196"/>
  <c r="G127"/>
  <c r="T127"/>
  <c r="F118"/>
  <c r="F262"/>
  <c r="G118"/>
  <c r="G262"/>
  <c r="T5"/>
  <c r="G5"/>
  <c r="F5"/>
  <c r="F265"/>
  <c r="T265"/>
  <c r="G265"/>
  <c r="G179"/>
  <c r="T179"/>
  <c r="F179"/>
  <c r="G82"/>
  <c r="F82"/>
  <c r="T82"/>
  <c r="G188"/>
  <c r="T188"/>
  <c r="F188"/>
  <c r="G61"/>
  <c r="T61"/>
  <c r="F61"/>
  <c r="T155"/>
  <c r="G155"/>
  <c r="F155"/>
  <c r="T77"/>
  <c r="F77"/>
  <c r="G77"/>
  <c r="G223"/>
  <c r="T223"/>
  <c r="F223"/>
  <c r="F138"/>
  <c r="T138"/>
  <c r="G138"/>
  <c r="T63"/>
  <c r="G63"/>
  <c r="F63"/>
  <c r="F213"/>
  <c r="G213"/>
  <c r="T213"/>
  <c r="F192"/>
  <c r="T192"/>
  <c r="G192"/>
  <c r="F145"/>
  <c r="T145"/>
  <c r="G145"/>
  <c r="F222"/>
  <c r="T222"/>
  <c r="G222"/>
  <c r="T177"/>
  <c r="G177"/>
  <c r="F177"/>
  <c r="G193"/>
  <c r="T193"/>
  <c r="F193"/>
  <c r="F111"/>
  <c r="G111"/>
  <c r="T111"/>
  <c r="T47"/>
  <c r="F47"/>
  <c r="G47"/>
  <c r="G93"/>
  <c r="T93"/>
  <c r="F93"/>
  <c r="G113"/>
  <c r="T113"/>
  <c r="F113"/>
  <c r="F176"/>
  <c r="T176"/>
  <c r="G176"/>
  <c r="G137"/>
  <c r="T137"/>
  <c r="F137"/>
  <c r="F116"/>
  <c r="G116"/>
  <c r="T116"/>
  <c r="F18"/>
  <c r="T18"/>
  <c r="G18"/>
  <c r="T120"/>
  <c r="F120"/>
  <c r="G120"/>
  <c r="T173"/>
  <c r="G173"/>
  <c r="F173"/>
  <c r="G203"/>
  <c r="F203"/>
  <c r="T203"/>
  <c r="T159"/>
  <c r="G159"/>
  <c r="F159"/>
  <c r="T264"/>
  <c r="G264"/>
  <c r="F264"/>
  <c r="T96"/>
  <c r="G96"/>
  <c r="F96"/>
  <c r="G38"/>
  <c r="T38"/>
  <c r="F38"/>
  <c r="T139"/>
  <c r="F139"/>
  <c r="G139"/>
  <c r="F81"/>
  <c r="T81"/>
  <c r="G81"/>
  <c r="G102"/>
  <c r="T102"/>
  <c r="F102"/>
  <c r="G197"/>
  <c r="T197"/>
  <c r="F197"/>
  <c r="T200"/>
  <c r="G200"/>
  <c r="F200"/>
  <c r="F190"/>
  <c r="G190"/>
  <c r="T190"/>
  <c r="F117"/>
  <c r="G117"/>
  <c r="T117"/>
  <c r="T198"/>
  <c r="G198"/>
  <c r="F198"/>
  <c r="T158"/>
  <c r="G158"/>
  <c r="F158"/>
  <c r="F233"/>
  <c r="T233"/>
  <c r="G233"/>
  <c r="F149"/>
  <c r="T149"/>
  <c r="G149"/>
  <c r="T201"/>
  <c r="G201"/>
  <c r="F201"/>
  <c r="G165"/>
  <c r="T165"/>
  <c r="F165"/>
  <c r="G50"/>
  <c r="T50"/>
  <c r="F50"/>
  <c r="G228"/>
  <c r="T228"/>
  <c r="F228"/>
  <c r="F157"/>
  <c r="T157"/>
  <c r="G157"/>
  <c r="F244"/>
  <c r="G244"/>
  <c r="T244"/>
  <c r="F215"/>
  <c r="T215"/>
  <c r="G215"/>
  <c r="T219"/>
  <c r="G219"/>
  <c r="F219"/>
  <c r="G114"/>
  <c r="T114"/>
  <c r="F114"/>
  <c r="F226"/>
  <c r="T226"/>
  <c r="G226"/>
  <c r="F52"/>
  <c r="G52"/>
  <c r="T52"/>
  <c r="G220"/>
  <c r="T220"/>
  <c r="F220"/>
  <c r="T107"/>
  <c r="G107"/>
  <c r="F107"/>
  <c r="F68"/>
  <c r="G68"/>
  <c r="T68"/>
  <c r="F239"/>
  <c r="T239"/>
  <c r="G239"/>
  <c r="T277"/>
  <c r="F277"/>
  <c r="G277"/>
  <c r="T108"/>
  <c r="G108"/>
  <c r="F108"/>
  <c r="F170"/>
  <c r="G170"/>
  <c r="T170"/>
  <c r="F4"/>
  <c r="T4"/>
  <c r="G4"/>
  <c r="G209"/>
  <c r="T209"/>
  <c r="F209"/>
  <c r="F110"/>
  <c r="T110"/>
  <c r="G110"/>
  <c r="F121"/>
  <c r="G121"/>
  <c r="T121"/>
  <c r="T285"/>
  <c r="G285"/>
  <c r="F285"/>
  <c r="F23"/>
  <c r="T23"/>
  <c r="G23"/>
  <c r="T248"/>
  <c r="F248"/>
  <c r="G248"/>
  <c r="F169"/>
  <c r="T169"/>
  <c r="G169"/>
  <c r="T238"/>
  <c r="F238"/>
  <c r="G238"/>
  <c r="T141"/>
  <c r="G141"/>
  <c r="F141"/>
  <c r="T183"/>
  <c r="G183"/>
  <c r="F183"/>
  <c r="T156"/>
  <c r="G156"/>
  <c r="F156"/>
  <c r="F100"/>
  <c r="T100"/>
  <c r="G100"/>
  <c r="F216"/>
  <c r="T216"/>
  <c r="G216"/>
  <c r="T282"/>
  <c r="F282"/>
  <c r="G282"/>
  <c r="F208"/>
  <c r="G208"/>
  <c r="T208"/>
  <c r="F10"/>
  <c r="G10"/>
  <c r="T10"/>
  <c r="AC7"/>
  <c r="J9" s="1"/>
  <c r="D2"/>
  <c r="J11" s="1"/>
  <c r="F270"/>
  <c r="G270"/>
  <c r="T270"/>
  <c r="F263"/>
  <c r="T263"/>
  <c r="G263"/>
  <c r="G148"/>
  <c r="F148"/>
  <c r="T148"/>
  <c r="F236"/>
  <c r="G236"/>
  <c r="T236"/>
  <c r="T39"/>
  <c r="G39"/>
  <c r="F39"/>
  <c r="T284"/>
  <c r="G284"/>
  <c r="F284"/>
  <c r="F180"/>
  <c r="T180"/>
  <c r="G180"/>
  <c r="G42"/>
  <c r="T42"/>
  <c r="F42"/>
  <c r="F147"/>
  <c r="G147"/>
  <c r="T147"/>
  <c r="T266"/>
  <c r="G266"/>
  <c r="F266"/>
  <c r="F240"/>
  <c r="G240"/>
  <c r="T240"/>
  <c r="T256"/>
  <c r="G256"/>
  <c r="F256"/>
  <c r="G12"/>
  <c r="T12"/>
  <c r="F12"/>
  <c r="F237"/>
  <c r="T237"/>
  <c r="G237"/>
  <c r="T224"/>
  <c r="G224"/>
  <c r="F224"/>
  <c r="F278"/>
  <c r="G278"/>
  <c r="T278"/>
  <c r="F104"/>
  <c r="G104"/>
  <c r="T104"/>
  <c r="T235"/>
  <c r="G235"/>
  <c r="F235"/>
  <c r="G199"/>
  <c r="T199"/>
  <c r="F199"/>
  <c r="F267"/>
  <c r="G267"/>
  <c r="T267"/>
  <c r="T43"/>
  <c r="G43"/>
  <c r="F43"/>
  <c r="T86"/>
  <c r="F86"/>
  <c r="G86"/>
  <c r="G259"/>
  <c r="T259"/>
  <c r="F259"/>
  <c r="G62"/>
  <c r="T62"/>
  <c r="F62"/>
  <c r="T175"/>
  <c r="F175"/>
  <c r="G175"/>
  <c r="T184"/>
  <c r="G184"/>
  <c r="F184"/>
  <c r="T130"/>
  <c r="G130"/>
  <c r="F130"/>
  <c r="T261"/>
  <c r="G261"/>
  <c r="F261"/>
  <c r="T144"/>
  <c r="G144"/>
  <c r="F144"/>
  <c r="F46"/>
  <c r="T46"/>
  <c r="G46"/>
  <c r="T168"/>
  <c r="F168"/>
  <c r="G168"/>
  <c r="F281"/>
  <c r="T281"/>
  <c r="G281"/>
  <c r="G78"/>
  <c r="T78"/>
  <c r="F78"/>
  <c r="F178"/>
  <c r="G178"/>
  <c r="T178"/>
  <c r="T241"/>
  <c r="F241"/>
  <c r="G241"/>
  <c r="F160"/>
  <c r="G160"/>
  <c r="T160"/>
  <c r="T273"/>
  <c r="G273"/>
  <c r="F273"/>
  <c r="G275"/>
  <c r="T275"/>
  <c r="F275"/>
  <c r="G166"/>
  <c r="T166"/>
  <c r="F166"/>
  <c r="G250"/>
  <c r="F250"/>
  <c r="T250"/>
  <c r="F242"/>
  <c r="T242"/>
  <c r="G242"/>
  <c r="F26"/>
  <c r="G26"/>
  <c r="T26"/>
  <c r="F59"/>
  <c r="T59"/>
  <c r="G59"/>
  <c r="T187"/>
  <c r="G187"/>
  <c r="F187"/>
  <c r="T65"/>
  <c r="G65"/>
  <c r="F65"/>
  <c r="G15"/>
  <c r="T15"/>
  <c r="F15"/>
  <c r="G225"/>
  <c r="T225"/>
  <c r="F225"/>
  <c r="G33"/>
  <c r="F33"/>
  <c r="T33"/>
  <c r="F136"/>
  <c r="T136"/>
  <c r="G136"/>
  <c r="G205"/>
  <c r="T205"/>
  <c r="F205"/>
  <c r="T8"/>
  <c r="G8"/>
  <c r="F8"/>
  <c r="G60"/>
  <c r="T60"/>
  <c r="F60"/>
  <c r="F167"/>
  <c r="T167"/>
  <c r="G167"/>
  <c r="F40"/>
  <c r="T40"/>
  <c r="G40"/>
  <c r="G163"/>
  <c r="T163"/>
  <c r="F163"/>
  <c r="F54"/>
  <c r="T54"/>
  <c r="G54"/>
  <c r="F103"/>
  <c r="T103"/>
  <c r="G103"/>
  <c r="T243"/>
  <c r="G243"/>
  <c r="F243"/>
  <c r="F101"/>
  <c r="T101"/>
  <c r="G101"/>
  <c r="T27"/>
  <c r="G27"/>
  <c r="F27"/>
  <c r="G34"/>
  <c r="F34"/>
  <c r="T34"/>
  <c r="F206"/>
  <c r="G206"/>
  <c r="T206"/>
  <c r="F36"/>
  <c r="G36"/>
  <c r="T36"/>
  <c r="T51"/>
  <c r="G51"/>
  <c r="F51"/>
  <c r="F13"/>
  <c r="T13"/>
  <c r="G13"/>
  <c r="F85"/>
  <c r="G85"/>
  <c r="T85"/>
  <c r="G146"/>
  <c r="T146"/>
  <c r="F146"/>
  <c r="T151"/>
  <c r="G151"/>
  <c r="F151"/>
  <c r="F212"/>
  <c r="G212"/>
  <c r="T212"/>
  <c r="F3"/>
  <c r="G3"/>
  <c r="T3"/>
  <c r="F21"/>
  <c r="T21"/>
  <c r="G21"/>
  <c r="F119"/>
  <c r="G119"/>
  <c r="T119"/>
  <c r="T182"/>
  <c r="G182"/>
  <c r="F182"/>
  <c r="G72"/>
  <c r="T72"/>
  <c r="F72"/>
  <c r="F154"/>
  <c r="T154"/>
  <c r="G154"/>
  <c r="G84"/>
  <c r="T84"/>
  <c r="F84"/>
  <c r="T30"/>
  <c r="G30"/>
  <c r="F30"/>
  <c r="T49"/>
  <c r="F49"/>
  <c r="G49"/>
  <c r="F16"/>
  <c r="T16"/>
  <c r="G16"/>
  <c r="F254"/>
  <c r="T254"/>
  <c r="G254"/>
  <c r="T232"/>
  <c r="G232"/>
  <c r="F232"/>
  <c r="F214"/>
  <c r="G214"/>
  <c r="T214"/>
  <c r="G53"/>
  <c r="T53"/>
  <c r="F53"/>
  <c r="G153"/>
  <c r="F153"/>
  <c r="T153"/>
  <c r="T211"/>
  <c r="F211"/>
  <c r="G211"/>
  <c r="T253"/>
  <c r="G253"/>
  <c r="F253"/>
  <c r="T35"/>
  <c r="G35"/>
  <c r="F35"/>
  <c r="F152"/>
  <c r="T152"/>
  <c r="G152"/>
  <c r="F133"/>
  <c r="T133"/>
  <c r="G133"/>
  <c r="F95"/>
  <c r="G95"/>
  <c r="T95"/>
  <c r="G134"/>
  <c r="F134"/>
  <c r="T134"/>
  <c r="T274"/>
  <c r="G274"/>
  <c r="F274"/>
  <c r="F230"/>
  <c r="T230"/>
  <c r="G230"/>
  <c r="F269"/>
  <c r="G269"/>
  <c r="T269"/>
  <c r="F218"/>
  <c r="G218"/>
  <c r="T218"/>
  <c r="G69"/>
  <c r="T69"/>
  <c r="F69"/>
  <c r="T221"/>
  <c r="G221"/>
  <c r="F221"/>
  <c r="F76"/>
  <c r="T76"/>
  <c r="G76"/>
  <c r="G14"/>
  <c r="F14"/>
  <c r="T14"/>
  <c r="T105"/>
  <c r="G105"/>
  <c r="F105"/>
  <c r="T128"/>
  <c r="G128"/>
  <c r="F128"/>
  <c r="F204"/>
  <c r="T204"/>
  <c r="G204"/>
  <c r="F231"/>
  <c r="G231"/>
  <c r="T231"/>
  <c r="G99"/>
  <c r="F99"/>
  <c r="T99"/>
  <c r="F191"/>
  <c r="G191"/>
  <c r="T191"/>
  <c r="T194"/>
  <c r="G194"/>
  <c r="F194"/>
  <c r="G25"/>
  <c r="F25"/>
  <c r="T25"/>
  <c r="G89"/>
  <c r="T89"/>
  <c r="F89"/>
  <c r="F126"/>
  <c r="T126"/>
  <c r="G126"/>
  <c r="F109"/>
  <c r="G109"/>
  <c r="T109"/>
  <c r="T189"/>
  <c r="F189"/>
  <c r="G189"/>
  <c r="T276"/>
  <c r="G276"/>
  <c r="F276"/>
  <c r="T279"/>
  <c r="G279"/>
  <c r="F279"/>
  <c r="F58"/>
  <c r="T58"/>
  <c r="G58"/>
  <c r="G181"/>
  <c r="T181"/>
  <c r="F181"/>
  <c r="F172"/>
  <c r="T172"/>
  <c r="G172"/>
  <c r="T271"/>
  <c r="F271"/>
  <c r="G271"/>
  <c r="T56"/>
  <c r="G56"/>
  <c r="F56"/>
  <c r="F207"/>
  <c r="G207"/>
  <c r="T207"/>
  <c r="G140"/>
  <c r="T140"/>
  <c r="F140"/>
  <c r="G66"/>
  <c r="T66"/>
  <c r="F66"/>
  <c r="G48"/>
  <c r="T48"/>
  <c r="F48"/>
  <c r="F83"/>
  <c r="G83"/>
  <c r="T83"/>
  <c r="G161"/>
  <c r="F161"/>
  <c r="T161"/>
  <c r="T87"/>
  <c r="G87"/>
  <c r="F87"/>
  <c r="T20"/>
  <c r="G20"/>
  <c r="F20"/>
  <c r="G97"/>
  <c r="T97"/>
  <c r="F97"/>
  <c r="F31"/>
  <c r="T31"/>
  <c r="G31"/>
  <c r="G24"/>
  <c r="T24"/>
  <c r="F24"/>
  <c r="G185"/>
  <c r="F185"/>
  <c r="T185"/>
  <c r="F252"/>
  <c r="T252"/>
  <c r="G252"/>
  <c r="F286"/>
  <c r="G286"/>
  <c r="T286"/>
  <c r="F71"/>
  <c r="T71"/>
  <c r="G71"/>
  <c r="G258"/>
  <c r="F258"/>
  <c r="T258"/>
  <c r="F9"/>
  <c r="T9"/>
  <c r="G9"/>
  <c r="F247"/>
  <c r="T247"/>
  <c r="G247"/>
  <c r="F125"/>
  <c r="T125"/>
  <c r="G125"/>
  <c r="T229"/>
  <c r="G229"/>
  <c r="F229"/>
  <c r="F112"/>
  <c r="T112"/>
  <c r="G112"/>
  <c r="F245"/>
  <c r="T245"/>
  <c r="G245"/>
  <c r="G80"/>
  <c r="T80"/>
  <c r="F80"/>
  <c r="T162"/>
  <c r="G162"/>
  <c r="F162"/>
  <c r="F210"/>
  <c r="G210"/>
  <c r="T210"/>
  <c r="T123"/>
  <c r="F123"/>
  <c r="G123"/>
  <c r="T115"/>
  <c r="F115"/>
  <c r="G115"/>
  <c r="G29"/>
  <c r="F29"/>
  <c r="T29"/>
  <c r="G22"/>
  <c r="F22"/>
  <c r="T22"/>
  <c r="T251"/>
  <c r="G251"/>
  <c r="F251"/>
  <c r="F124"/>
  <c r="G124"/>
  <c r="T124"/>
  <c r="F73"/>
  <c r="G73"/>
  <c r="T73"/>
  <c r="T143"/>
  <c r="G143"/>
  <c r="F143"/>
  <c r="T74"/>
  <c r="G74"/>
  <c r="F74"/>
  <c r="T249"/>
  <c r="G249"/>
  <c r="F249"/>
  <c r="F92"/>
  <c r="G92"/>
  <c r="T92"/>
  <c r="G6"/>
  <c r="T6"/>
  <c r="F6"/>
  <c r="F7"/>
  <c r="G7"/>
  <c r="T7"/>
  <c r="T164"/>
  <c r="G164"/>
  <c r="F164"/>
  <c r="T91"/>
  <c r="F91"/>
  <c r="G91"/>
  <c r="T283"/>
  <c r="G283"/>
  <c r="F283"/>
  <c r="T150"/>
  <c r="G150"/>
  <c r="F150"/>
  <c r="G41"/>
  <c r="T41"/>
  <c r="F41"/>
  <c r="T174"/>
  <c r="G174"/>
  <c r="F174"/>
  <c r="T94"/>
  <c r="F94"/>
  <c r="G94"/>
  <c r="T129"/>
  <c r="G129"/>
  <c r="F129"/>
  <c r="T186"/>
  <c r="G186"/>
  <c r="F186"/>
  <c r="T11"/>
  <c r="G11"/>
  <c r="F11"/>
  <c r="G17"/>
  <c r="T17"/>
  <c r="F17"/>
  <c r="F19"/>
  <c r="T19"/>
  <c r="G19"/>
  <c r="T57"/>
  <c r="F57"/>
  <c r="G57"/>
  <c r="T246"/>
  <c r="G246"/>
  <c r="F246"/>
  <c r="T135"/>
  <c r="G135"/>
  <c r="F135"/>
  <c r="T280"/>
  <c r="F280"/>
  <c r="G280"/>
  <c r="F260"/>
  <c r="T260"/>
  <c r="G260"/>
  <c r="AO10" l="1"/>
  <c r="AO12" s="1"/>
  <c r="J13"/>
  <c r="G2"/>
  <c r="T2"/>
  <c r="AC3"/>
  <c r="F2"/>
  <c r="AO13" l="1"/>
  <c r="AS9"/>
  <c r="AR9"/>
  <c r="AT9"/>
  <c r="AQ9"/>
  <c r="D93" i="18"/>
  <c r="D46"/>
  <c r="D102"/>
  <c r="D47"/>
  <c r="D37"/>
  <c r="D8"/>
  <c r="D222"/>
  <c r="D177"/>
  <c r="D194"/>
  <c r="D152"/>
  <c r="D20"/>
  <c r="D2"/>
  <c r="D39"/>
  <c r="D92"/>
  <c r="D103"/>
  <c r="D79"/>
  <c r="D159"/>
  <c r="D44"/>
  <c r="D10"/>
  <c r="D234"/>
  <c r="D203"/>
  <c r="D214"/>
  <c r="D87"/>
  <c r="D126"/>
  <c r="D105"/>
  <c r="D225"/>
  <c r="D242"/>
  <c r="D84"/>
  <c r="D155"/>
  <c r="D13"/>
  <c r="D137"/>
  <c r="D116"/>
  <c r="D149"/>
  <c r="D183"/>
  <c r="D88"/>
  <c r="D64"/>
  <c r="D33"/>
  <c r="D209"/>
  <c r="D241"/>
  <c r="D30"/>
  <c r="D132"/>
  <c r="D90"/>
  <c r="D243"/>
  <c r="D56"/>
  <c r="D219"/>
  <c r="D146"/>
  <c r="D117"/>
  <c r="D58"/>
  <c r="D162"/>
  <c r="D130"/>
  <c r="D66"/>
  <c r="D19"/>
  <c r="D163"/>
  <c r="D80"/>
  <c r="D99"/>
  <c r="D31"/>
  <c r="D48"/>
  <c r="D187"/>
  <c r="D251"/>
  <c r="D189"/>
  <c r="D101"/>
  <c r="D198"/>
  <c r="D227"/>
  <c r="D109"/>
  <c r="D150"/>
  <c r="D174"/>
  <c r="D247"/>
  <c r="D112"/>
  <c r="D217"/>
  <c r="D108"/>
  <c r="D4"/>
  <c r="D62"/>
  <c r="D200"/>
  <c r="D139"/>
  <c r="D143"/>
  <c r="D12"/>
  <c r="D153"/>
  <c r="D118"/>
  <c r="D245"/>
  <c r="D168"/>
  <c r="D156"/>
  <c r="D71"/>
  <c r="D17"/>
  <c r="D197"/>
  <c r="D28"/>
  <c r="D232"/>
  <c r="D246"/>
  <c r="D157"/>
  <c r="D68"/>
  <c r="D3"/>
  <c r="D212"/>
  <c r="D55"/>
  <c r="D22"/>
  <c r="D171"/>
  <c r="D61"/>
  <c r="D131"/>
  <c r="D136"/>
  <c r="D53"/>
  <c r="D170"/>
  <c r="D110"/>
  <c r="D114"/>
  <c r="D51"/>
  <c r="D221"/>
  <c r="D191"/>
  <c r="D224"/>
  <c r="D104"/>
  <c r="D91"/>
  <c r="D40"/>
  <c r="D207"/>
  <c r="D27"/>
  <c r="D16"/>
  <c r="D141"/>
  <c r="D179"/>
  <c r="D249"/>
  <c r="D69"/>
  <c r="D107"/>
  <c r="D72"/>
  <c r="D26"/>
  <c r="D127"/>
  <c r="D233"/>
  <c r="D73"/>
  <c r="D236"/>
  <c r="D94"/>
  <c r="D235"/>
  <c r="D164"/>
  <c r="D172"/>
  <c r="D50"/>
  <c r="D59"/>
  <c r="D166"/>
  <c r="D98"/>
  <c r="D82"/>
  <c r="D158"/>
  <c r="D89"/>
  <c r="D23"/>
  <c r="D18"/>
  <c r="D54"/>
  <c r="D237"/>
  <c r="D196"/>
  <c r="D180"/>
  <c r="D15"/>
  <c r="D42"/>
  <c r="D165"/>
  <c r="D57"/>
  <c r="D7"/>
  <c r="D70"/>
  <c r="D229"/>
  <c r="D144"/>
  <c r="D14"/>
  <c r="D176"/>
  <c r="D140"/>
  <c r="D148"/>
  <c r="D145"/>
  <c r="D213"/>
  <c r="D188"/>
  <c r="D231"/>
  <c r="D173"/>
  <c r="D223"/>
  <c r="D85"/>
  <c r="D38"/>
  <c r="D226"/>
  <c r="D182"/>
  <c r="D122"/>
  <c r="D9"/>
  <c r="D228"/>
  <c r="D67"/>
  <c r="D43"/>
  <c r="D161"/>
  <c r="D21"/>
  <c r="D230"/>
  <c r="D142"/>
  <c r="D216"/>
  <c r="D167"/>
  <c r="D160"/>
  <c r="D60"/>
  <c r="D201"/>
  <c r="D134"/>
  <c r="D204"/>
  <c r="D210"/>
  <c r="D63"/>
  <c r="D192"/>
  <c r="D250"/>
  <c r="D240"/>
  <c r="D129"/>
  <c r="D185"/>
  <c r="D75"/>
  <c r="D206"/>
  <c r="D32"/>
  <c r="D128"/>
  <c r="D52"/>
  <c r="D36"/>
  <c r="D83"/>
  <c r="D119"/>
  <c r="D169"/>
  <c r="D184"/>
  <c r="D220"/>
  <c r="D199"/>
  <c r="D29"/>
  <c r="D97"/>
  <c r="D96"/>
  <c r="D49"/>
  <c r="D95"/>
  <c r="D218"/>
  <c r="D208"/>
  <c r="D5"/>
  <c r="D106"/>
  <c r="D86"/>
  <c r="D24"/>
  <c r="D121"/>
  <c r="D6"/>
  <c r="D45"/>
  <c r="D135"/>
  <c r="D181"/>
  <c r="D193"/>
  <c r="D239"/>
  <c r="D147"/>
  <c r="D205"/>
  <c r="D78"/>
  <c r="D123"/>
  <c r="D11"/>
  <c r="D41"/>
  <c r="D81"/>
  <c r="D111"/>
  <c r="D34"/>
  <c r="D77"/>
  <c r="D244"/>
  <c r="D175"/>
  <c r="D202"/>
  <c r="D215"/>
  <c r="D35"/>
  <c r="D65"/>
  <c r="D151"/>
  <c r="D120"/>
  <c r="D190"/>
  <c r="D113"/>
  <c r="D248"/>
  <c r="D138"/>
  <c r="D133"/>
  <c r="D76"/>
  <c r="D186"/>
  <c r="D178"/>
  <c r="D124"/>
  <c r="D25"/>
  <c r="D238"/>
  <c r="D100"/>
  <c r="D195"/>
  <c r="D125"/>
  <c r="D154"/>
  <c r="D211"/>
  <c r="D115"/>
  <c r="D74"/>
  <c r="J5" i="19"/>
  <c r="AC4"/>
  <c r="M30"/>
  <c r="N30" s="1"/>
  <c r="O30" s="1"/>
  <c r="P30" s="1"/>
  <c r="M6"/>
  <c r="N6" s="1"/>
  <c r="O6" s="1"/>
  <c r="P6" s="1"/>
  <c r="M20"/>
  <c r="N20" s="1"/>
  <c r="O20" s="1"/>
  <c r="P20" s="1"/>
  <c r="M18"/>
  <c r="N18" s="1"/>
  <c r="O18" s="1"/>
  <c r="P18" s="1"/>
  <c r="M14"/>
  <c r="N14" s="1"/>
  <c r="O14" s="1"/>
  <c r="P14" s="1"/>
  <c r="M24"/>
  <c r="N24" s="1"/>
  <c r="O24" s="1"/>
  <c r="P24" s="1"/>
  <c r="M26"/>
  <c r="N26" s="1"/>
  <c r="O26" s="1"/>
  <c r="P26" s="1"/>
  <c r="M12"/>
  <c r="N12" s="1"/>
  <c r="O12" s="1"/>
  <c r="P12" s="1"/>
  <c r="M32"/>
  <c r="N32" s="1"/>
  <c r="O32" s="1"/>
  <c r="P32" s="1"/>
  <c r="M7"/>
  <c r="N7" s="1"/>
  <c r="O7" s="1"/>
  <c r="P7" s="1"/>
  <c r="M31"/>
  <c r="N31" s="1"/>
  <c r="O31" s="1"/>
  <c r="P31" s="1"/>
  <c r="M13"/>
  <c r="N13" s="1"/>
  <c r="O13" s="1"/>
  <c r="P13" s="1"/>
  <c r="M19"/>
  <c r="N19" s="1"/>
  <c r="O19" s="1"/>
  <c r="P19" s="1"/>
  <c r="M25"/>
  <c r="N25" s="1"/>
  <c r="O25" s="1"/>
  <c r="P25" s="1"/>
  <c r="M8"/>
  <c r="N8" s="1"/>
  <c r="O8" s="1"/>
  <c r="P8" s="1"/>
  <c r="E208" i="18" l="1"/>
  <c r="E94"/>
  <c r="E242"/>
  <c r="E78"/>
  <c r="E196"/>
  <c r="E225"/>
  <c r="E205"/>
  <c r="E224"/>
  <c r="E48"/>
  <c r="E49"/>
  <c r="E54"/>
  <c r="E126"/>
  <c r="E96"/>
  <c r="E148"/>
  <c r="E4"/>
  <c r="E193"/>
  <c r="E97"/>
  <c r="E240"/>
  <c r="E43"/>
  <c r="E140"/>
  <c r="E23"/>
  <c r="E26"/>
  <c r="E51"/>
  <c r="E232"/>
  <c r="E108"/>
  <c r="E80"/>
  <c r="E209"/>
  <c r="E214"/>
  <c r="E8"/>
  <c r="E100"/>
  <c r="E215"/>
  <c r="E181"/>
  <c r="E29"/>
  <c r="E250"/>
  <c r="E67"/>
  <c r="E176"/>
  <c r="E89"/>
  <c r="E72"/>
  <c r="E114"/>
  <c r="E28"/>
  <c r="E217"/>
  <c r="E163"/>
  <c r="E33"/>
  <c r="E203"/>
  <c r="E37"/>
  <c r="E139"/>
  <c r="E213"/>
  <c r="E21"/>
  <c r="E125"/>
  <c r="E87"/>
  <c r="E135"/>
  <c r="E199"/>
  <c r="E192"/>
  <c r="E228"/>
  <c r="E14"/>
  <c r="E158"/>
  <c r="E107"/>
  <c r="E110"/>
  <c r="E197"/>
  <c r="E112"/>
  <c r="E19"/>
  <c r="E64"/>
  <c r="E234"/>
  <c r="E47"/>
  <c r="E212"/>
  <c r="E206"/>
  <c r="E120"/>
  <c r="E194"/>
  <c r="E191"/>
  <c r="E161"/>
  <c r="E195"/>
  <c r="E45"/>
  <c r="E220"/>
  <c r="E63"/>
  <c r="E9"/>
  <c r="E144"/>
  <c r="E82"/>
  <c r="E69"/>
  <c r="E170"/>
  <c r="E17"/>
  <c r="E247"/>
  <c r="E66"/>
  <c r="E88"/>
  <c r="E10"/>
  <c r="E102"/>
  <c r="E231"/>
  <c r="E218"/>
  <c r="E152"/>
  <c r="E68"/>
  <c r="E157"/>
  <c r="E127"/>
  <c r="E238"/>
  <c r="E184"/>
  <c r="E210"/>
  <c r="E122"/>
  <c r="E229"/>
  <c r="E98"/>
  <c r="E249"/>
  <c r="E53"/>
  <c r="E71"/>
  <c r="E174"/>
  <c r="E130"/>
  <c r="E183"/>
  <c r="E44"/>
  <c r="E46"/>
  <c r="E91"/>
  <c r="E142"/>
  <c r="E95"/>
  <c r="E105"/>
  <c r="E31"/>
  <c r="E18"/>
  <c r="E202"/>
  <c r="E77"/>
  <c r="E169"/>
  <c r="E204"/>
  <c r="E182"/>
  <c r="E70"/>
  <c r="E166"/>
  <c r="E179"/>
  <c r="E136"/>
  <c r="E156"/>
  <c r="E150"/>
  <c r="E162"/>
  <c r="E149"/>
  <c r="E159"/>
  <c r="E93"/>
  <c r="E113"/>
  <c r="E251"/>
  <c r="E236"/>
  <c r="E75"/>
  <c r="E151"/>
  <c r="E30"/>
  <c r="E221"/>
  <c r="E244"/>
  <c r="E119"/>
  <c r="E134"/>
  <c r="E226"/>
  <c r="E7"/>
  <c r="E59"/>
  <c r="E141"/>
  <c r="E131"/>
  <c r="E168"/>
  <c r="E109"/>
  <c r="E58"/>
  <c r="E116"/>
  <c r="E79"/>
  <c r="AQ4" i="19"/>
  <c r="AH10" s="1"/>
  <c r="Q4" s="1"/>
  <c r="AQ5"/>
  <c r="AH11" s="1"/>
  <c r="Q5" s="1"/>
  <c r="AQ6"/>
  <c r="AH12" s="1"/>
  <c r="Q6" s="1"/>
  <c r="AQ7"/>
  <c r="AH13" s="1"/>
  <c r="Q7" s="1"/>
  <c r="AQ8"/>
  <c r="AH14" s="1"/>
  <c r="Q8" s="1"/>
  <c r="E216" i="18"/>
  <c r="E115"/>
  <c r="E187"/>
  <c r="E132"/>
  <c r="E233"/>
  <c r="E222"/>
  <c r="E6"/>
  <c r="E111"/>
  <c r="E201"/>
  <c r="E38"/>
  <c r="E57"/>
  <c r="E50"/>
  <c r="E16"/>
  <c r="E61"/>
  <c r="E245"/>
  <c r="E227"/>
  <c r="E117"/>
  <c r="E137"/>
  <c r="E103"/>
  <c r="AT4" i="19"/>
  <c r="AH28" s="1"/>
  <c r="Q22" s="1"/>
  <c r="AT8"/>
  <c r="AH32" s="1"/>
  <c r="Q26" s="1"/>
  <c r="AT5"/>
  <c r="AH29" s="1"/>
  <c r="Q23" s="1"/>
  <c r="AT6"/>
  <c r="AH30" s="1"/>
  <c r="Q24" s="1"/>
  <c r="AT7"/>
  <c r="AH31" s="1"/>
  <c r="Q25" s="1"/>
  <c r="E32" i="18"/>
  <c r="E20"/>
  <c r="E104"/>
  <c r="E230"/>
  <c r="E147"/>
  <c r="E177"/>
  <c r="E246"/>
  <c r="E25"/>
  <c r="E121"/>
  <c r="E76"/>
  <c r="E81"/>
  <c r="E85"/>
  <c r="E165"/>
  <c r="E172"/>
  <c r="E27"/>
  <c r="E171"/>
  <c r="E118"/>
  <c r="E198"/>
  <c r="E146"/>
  <c r="E13"/>
  <c r="E92"/>
  <c r="AR5" i="19"/>
  <c r="AH17" s="1"/>
  <c r="Q11" s="1"/>
  <c r="AR6"/>
  <c r="AH18" s="1"/>
  <c r="Q12" s="1"/>
  <c r="AR8"/>
  <c r="AH20" s="1"/>
  <c r="Q14" s="1"/>
  <c r="AR7"/>
  <c r="AH19" s="1"/>
  <c r="Q13" s="1"/>
  <c r="AR4"/>
  <c r="AH16" s="1"/>
  <c r="Q10" s="1"/>
  <c r="E74" i="18"/>
  <c r="E143"/>
  <c r="E3"/>
  <c r="E237"/>
  <c r="E185"/>
  <c r="E65"/>
  <c r="E241"/>
  <c r="E175"/>
  <c r="E186"/>
  <c r="E24"/>
  <c r="E36"/>
  <c r="E41"/>
  <c r="E223"/>
  <c r="E164"/>
  <c r="E22"/>
  <c r="E153"/>
  <c r="E101"/>
  <c r="E219"/>
  <c r="E155"/>
  <c r="E39"/>
  <c r="AS7" i="19"/>
  <c r="AH25" s="1"/>
  <c r="Q19" s="1"/>
  <c r="AS5"/>
  <c r="AH23" s="1"/>
  <c r="Q17" s="1"/>
  <c r="AS4"/>
  <c r="AH22" s="1"/>
  <c r="Q16" s="1"/>
  <c r="AS6"/>
  <c r="AH24" s="1"/>
  <c r="Q18" s="1"/>
  <c r="AS8"/>
  <c r="AH26" s="1"/>
  <c r="Q20" s="1"/>
  <c r="E123" i="18"/>
  <c r="E180"/>
  <c r="E243"/>
  <c r="E190"/>
  <c r="E188"/>
  <c r="E90"/>
  <c r="E211"/>
  <c r="E73"/>
  <c r="E200"/>
  <c r="E154"/>
  <c r="E145"/>
  <c r="E62"/>
  <c r="E239"/>
  <c r="E129"/>
  <c r="E99"/>
  <c r="E35"/>
  <c r="E124"/>
  <c r="E178"/>
  <c r="E34"/>
  <c r="E83"/>
  <c r="E133"/>
  <c r="E86"/>
  <c r="E60"/>
  <c r="J6" i="19"/>
  <c r="AC5"/>
  <c r="E138" i="18"/>
  <c r="E106"/>
  <c r="E52"/>
  <c r="E160"/>
  <c r="E42"/>
  <c r="E207"/>
  <c r="E248"/>
  <c r="E11"/>
  <c r="E5"/>
  <c r="E128"/>
  <c r="E167"/>
  <c r="E173"/>
  <c r="E15"/>
  <c r="E235"/>
  <c r="E40"/>
  <c r="E55"/>
  <c r="E12"/>
  <c r="E189"/>
  <c r="E56"/>
  <c r="E84"/>
  <c r="E2"/>
  <c r="A5" l="1"/>
  <c r="C5"/>
  <c r="B5"/>
  <c r="C177"/>
  <c r="A177"/>
  <c r="B177"/>
  <c r="A231"/>
  <c r="B231"/>
  <c r="C231"/>
  <c r="C4"/>
  <c r="B4"/>
  <c r="A4"/>
  <c r="A106"/>
  <c r="C106"/>
  <c r="B106"/>
  <c r="C243"/>
  <c r="A243"/>
  <c r="B243"/>
  <c r="C237"/>
  <c r="B237"/>
  <c r="A237"/>
  <c r="B182"/>
  <c r="A182"/>
  <c r="C182"/>
  <c r="C151"/>
  <c r="A151"/>
  <c r="B151"/>
  <c r="B174"/>
  <c r="A174"/>
  <c r="C174"/>
  <c r="A69"/>
  <c r="B69"/>
  <c r="C69"/>
  <c r="A205"/>
  <c r="B205"/>
  <c r="C205"/>
  <c r="C101"/>
  <c r="A101"/>
  <c r="B101"/>
  <c r="C124"/>
  <c r="A124"/>
  <c r="B124"/>
  <c r="C10"/>
  <c r="B10"/>
  <c r="A10"/>
  <c r="C225"/>
  <c r="A225"/>
  <c r="B225"/>
  <c r="J7" i="19"/>
  <c r="AC6"/>
  <c r="J8" s="1"/>
  <c r="A153" i="18"/>
  <c r="B153"/>
  <c r="C153"/>
  <c r="B226"/>
  <c r="C226"/>
  <c r="A226"/>
  <c r="C35"/>
  <c r="A35"/>
  <c r="B35"/>
  <c r="C143"/>
  <c r="A143"/>
  <c r="B143"/>
  <c r="A198"/>
  <c r="B198"/>
  <c r="C198"/>
  <c r="B132"/>
  <c r="A132"/>
  <c r="C132"/>
  <c r="C58"/>
  <c r="A58"/>
  <c r="B58"/>
  <c r="B156"/>
  <c r="A156"/>
  <c r="C156"/>
  <c r="B77"/>
  <c r="C77"/>
  <c r="A77"/>
  <c r="A91"/>
  <c r="B91"/>
  <c r="C91"/>
  <c r="A53"/>
  <c r="B53"/>
  <c r="C53"/>
  <c r="C127"/>
  <c r="A127"/>
  <c r="B127"/>
  <c r="A144"/>
  <c r="C144"/>
  <c r="B144"/>
  <c r="C191"/>
  <c r="B191"/>
  <c r="A191"/>
  <c r="B64"/>
  <c r="C64"/>
  <c r="A64"/>
  <c r="A213"/>
  <c r="C213"/>
  <c r="B213"/>
  <c r="A28"/>
  <c r="B28"/>
  <c r="C28"/>
  <c r="A43"/>
  <c r="B43"/>
  <c r="C43"/>
  <c r="B126"/>
  <c r="C126"/>
  <c r="A126"/>
  <c r="B196"/>
  <c r="A196"/>
  <c r="C196"/>
  <c r="B105"/>
  <c r="A105"/>
  <c r="C105"/>
  <c r="B40"/>
  <c r="C40"/>
  <c r="A40"/>
  <c r="B79"/>
  <c r="C79"/>
  <c r="A79"/>
  <c r="C233"/>
  <c r="A233"/>
  <c r="B233"/>
  <c r="B21"/>
  <c r="C21"/>
  <c r="A21"/>
  <c r="A3"/>
  <c r="C3"/>
  <c r="B3"/>
  <c r="A142"/>
  <c r="B142"/>
  <c r="C142"/>
  <c r="A235"/>
  <c r="B235"/>
  <c r="C235"/>
  <c r="A137"/>
  <c r="B137"/>
  <c r="C137"/>
  <c r="C22"/>
  <c r="A22"/>
  <c r="B22"/>
  <c r="A186"/>
  <c r="C186"/>
  <c r="B186"/>
  <c r="C76"/>
  <c r="A76"/>
  <c r="B76"/>
  <c r="B104"/>
  <c r="A104"/>
  <c r="C104"/>
  <c r="A117"/>
  <c r="C117"/>
  <c r="B117"/>
  <c r="C38"/>
  <c r="A38"/>
  <c r="B38"/>
  <c r="B187"/>
  <c r="A187"/>
  <c r="C187"/>
  <c r="A134"/>
  <c r="B134"/>
  <c r="C134"/>
  <c r="C236"/>
  <c r="A236"/>
  <c r="B236"/>
  <c r="C88"/>
  <c r="A88"/>
  <c r="B88"/>
  <c r="C19"/>
  <c r="B19"/>
  <c r="A19"/>
  <c r="A228"/>
  <c r="C228"/>
  <c r="B228"/>
  <c r="A108"/>
  <c r="C108"/>
  <c r="B108"/>
  <c r="A145"/>
  <c r="C145"/>
  <c r="B145"/>
  <c r="C30"/>
  <c r="B30"/>
  <c r="A30"/>
  <c r="A204"/>
  <c r="B204"/>
  <c r="C204"/>
  <c r="B84"/>
  <c r="C84"/>
  <c r="A84"/>
  <c r="A207"/>
  <c r="B207"/>
  <c r="C207"/>
  <c r="C74"/>
  <c r="B74"/>
  <c r="A74"/>
  <c r="A118"/>
  <c r="B118"/>
  <c r="C118"/>
  <c r="B109"/>
  <c r="A109"/>
  <c r="C109"/>
  <c r="A251"/>
  <c r="B251"/>
  <c r="C251"/>
  <c r="C136"/>
  <c r="A136"/>
  <c r="B136"/>
  <c r="A202"/>
  <c r="B202"/>
  <c r="C202"/>
  <c r="A46"/>
  <c r="B46"/>
  <c r="C46"/>
  <c r="C249"/>
  <c r="A249"/>
  <c r="B249"/>
  <c r="A157"/>
  <c r="B157"/>
  <c r="C157"/>
  <c r="A9"/>
  <c r="B9"/>
  <c r="C9"/>
  <c r="C194"/>
  <c r="A194"/>
  <c r="B194"/>
  <c r="C139"/>
  <c r="A139"/>
  <c r="B139"/>
  <c r="A181"/>
  <c r="B181"/>
  <c r="C181"/>
  <c r="B54"/>
  <c r="A54"/>
  <c r="C54"/>
  <c r="B78"/>
  <c r="C78"/>
  <c r="A78"/>
  <c r="B149"/>
  <c r="C149"/>
  <c r="A149"/>
  <c r="A13"/>
  <c r="C13"/>
  <c r="B13"/>
  <c r="B214"/>
  <c r="A214"/>
  <c r="C214"/>
  <c r="A7"/>
  <c r="B7"/>
  <c r="C7"/>
  <c r="C195"/>
  <c r="B195"/>
  <c r="A195"/>
  <c r="C138"/>
  <c r="A138"/>
  <c r="B138"/>
  <c r="A250"/>
  <c r="B250"/>
  <c r="C250"/>
  <c r="B24"/>
  <c r="A24"/>
  <c r="C24"/>
  <c r="B169"/>
  <c r="A169"/>
  <c r="C169"/>
  <c r="B217"/>
  <c r="A217"/>
  <c r="C217"/>
  <c r="B29"/>
  <c r="A29"/>
  <c r="C29"/>
  <c r="B73"/>
  <c r="C73"/>
  <c r="A73"/>
  <c r="C86"/>
  <c r="B86"/>
  <c r="A86"/>
  <c r="C99"/>
  <c r="B99"/>
  <c r="A99"/>
  <c r="C211"/>
  <c r="A211"/>
  <c r="B211"/>
  <c r="C175"/>
  <c r="A175"/>
  <c r="B175"/>
  <c r="C121"/>
  <c r="A121"/>
  <c r="B121"/>
  <c r="A115"/>
  <c r="B115"/>
  <c r="C115"/>
  <c r="C119"/>
  <c r="A119"/>
  <c r="B119"/>
  <c r="A192"/>
  <c r="B192"/>
  <c r="C192"/>
  <c r="A114"/>
  <c r="B114"/>
  <c r="C114"/>
  <c r="A232"/>
  <c r="C232"/>
  <c r="B232"/>
  <c r="A240"/>
  <c r="B240"/>
  <c r="C240"/>
  <c r="B107"/>
  <c r="C107"/>
  <c r="A107"/>
  <c r="A23"/>
  <c r="B23"/>
  <c r="C23"/>
  <c r="B147"/>
  <c r="A147"/>
  <c r="C147"/>
  <c r="A11"/>
  <c r="C11"/>
  <c r="B11"/>
  <c r="C234"/>
  <c r="A234"/>
  <c r="B234"/>
  <c r="B238"/>
  <c r="A238"/>
  <c r="C238"/>
  <c r="C81"/>
  <c r="B81"/>
  <c r="A81"/>
  <c r="C42"/>
  <c r="A42"/>
  <c r="B42"/>
  <c r="C164"/>
  <c r="A164"/>
  <c r="B164"/>
  <c r="B171"/>
  <c r="A171"/>
  <c r="C171"/>
  <c r="B20"/>
  <c r="C20"/>
  <c r="A20"/>
  <c r="A227"/>
  <c r="B227"/>
  <c r="C227"/>
  <c r="A201"/>
  <c r="B201"/>
  <c r="C201"/>
  <c r="B168"/>
  <c r="A168"/>
  <c r="C168"/>
  <c r="C113"/>
  <c r="A113"/>
  <c r="B113"/>
  <c r="A179"/>
  <c r="B179"/>
  <c r="C179"/>
  <c r="A18"/>
  <c r="C18"/>
  <c r="B18"/>
  <c r="C98"/>
  <c r="A98"/>
  <c r="B98"/>
  <c r="C68"/>
  <c r="A68"/>
  <c r="B68"/>
  <c r="A66"/>
  <c r="C66"/>
  <c r="B66"/>
  <c r="C120"/>
  <c r="B120"/>
  <c r="A120"/>
  <c r="A112"/>
  <c r="C112"/>
  <c r="B112"/>
  <c r="B37"/>
  <c r="C37"/>
  <c r="A37"/>
  <c r="C215"/>
  <c r="A215"/>
  <c r="B215"/>
  <c r="A49"/>
  <c r="B49"/>
  <c r="C49"/>
  <c r="A55"/>
  <c r="B55"/>
  <c r="C55"/>
  <c r="A36"/>
  <c r="C36"/>
  <c r="B36"/>
  <c r="B47"/>
  <c r="A47"/>
  <c r="C47"/>
  <c r="B154"/>
  <c r="A154"/>
  <c r="C154"/>
  <c r="A75"/>
  <c r="B75"/>
  <c r="C75"/>
  <c r="C161"/>
  <c r="A161"/>
  <c r="B161"/>
  <c r="C56"/>
  <c r="A56"/>
  <c r="B56"/>
  <c r="A241"/>
  <c r="B241"/>
  <c r="C241"/>
  <c r="A25"/>
  <c r="B25"/>
  <c r="C25"/>
  <c r="B32"/>
  <c r="A32"/>
  <c r="C32"/>
  <c r="B245"/>
  <c r="A245"/>
  <c r="C245"/>
  <c r="C216"/>
  <c r="A216"/>
  <c r="B216"/>
  <c r="C244"/>
  <c r="A244"/>
  <c r="B244"/>
  <c r="C44"/>
  <c r="B44"/>
  <c r="A44"/>
  <c r="C247"/>
  <c r="B247"/>
  <c r="A247"/>
  <c r="C63"/>
  <c r="B63"/>
  <c r="A63"/>
  <c r="C199"/>
  <c r="B199"/>
  <c r="A199"/>
  <c r="A72"/>
  <c r="B72"/>
  <c r="C72"/>
  <c r="B51"/>
  <c r="A51"/>
  <c r="C51"/>
  <c r="A97"/>
  <c r="B97"/>
  <c r="C97"/>
  <c r="A242"/>
  <c r="B242"/>
  <c r="C242"/>
  <c r="C162"/>
  <c r="B162"/>
  <c r="A162"/>
  <c r="B116"/>
  <c r="C116"/>
  <c r="A116"/>
  <c r="C57"/>
  <c r="A57"/>
  <c r="B57"/>
  <c r="B248"/>
  <c r="A248"/>
  <c r="C248"/>
  <c r="B173"/>
  <c r="A173"/>
  <c r="C173"/>
  <c r="C133"/>
  <c r="A133"/>
  <c r="B133"/>
  <c r="C167"/>
  <c r="A167"/>
  <c r="B167"/>
  <c r="B39"/>
  <c r="C39"/>
  <c r="A39"/>
  <c r="A223"/>
  <c r="B223"/>
  <c r="C223"/>
  <c r="B27"/>
  <c r="C27"/>
  <c r="A27"/>
  <c r="A111"/>
  <c r="B111"/>
  <c r="C111"/>
  <c r="B166"/>
  <c r="C166"/>
  <c r="A166"/>
  <c r="B229"/>
  <c r="C229"/>
  <c r="A229"/>
  <c r="A152"/>
  <c r="B152"/>
  <c r="C152"/>
  <c r="B206"/>
  <c r="C206"/>
  <c r="A206"/>
  <c r="A197"/>
  <c r="B197"/>
  <c r="C197"/>
  <c r="A100"/>
  <c r="C100"/>
  <c r="B100"/>
  <c r="C94"/>
  <c r="B94"/>
  <c r="A94"/>
  <c r="A59"/>
  <c r="B59"/>
  <c r="C59"/>
  <c r="B165"/>
  <c r="C165"/>
  <c r="A165"/>
  <c r="C67"/>
  <c r="A67"/>
  <c r="B67"/>
  <c r="A184"/>
  <c r="C184"/>
  <c r="B184"/>
  <c r="C103"/>
  <c r="A103"/>
  <c r="B103"/>
  <c r="C209"/>
  <c r="A209"/>
  <c r="B209"/>
  <c r="C146"/>
  <c r="B146"/>
  <c r="A146"/>
  <c r="A71"/>
  <c r="B71"/>
  <c r="C71"/>
  <c r="C14"/>
  <c r="B14"/>
  <c r="A14"/>
  <c r="C80"/>
  <c r="B80"/>
  <c r="A80"/>
  <c r="A60"/>
  <c r="B60"/>
  <c r="C60"/>
  <c r="A189"/>
  <c r="B189"/>
  <c r="C189"/>
  <c r="C160"/>
  <c r="A160"/>
  <c r="B160"/>
  <c r="B188"/>
  <c r="A188"/>
  <c r="C188"/>
  <c r="A65"/>
  <c r="C65"/>
  <c r="B65"/>
  <c r="B61"/>
  <c r="C61"/>
  <c r="A61"/>
  <c r="A131"/>
  <c r="B131"/>
  <c r="C131"/>
  <c r="C221"/>
  <c r="A221"/>
  <c r="B221"/>
  <c r="A93"/>
  <c r="B93"/>
  <c r="C93"/>
  <c r="B31"/>
  <c r="A31"/>
  <c r="C31"/>
  <c r="A17"/>
  <c r="B17"/>
  <c r="C17"/>
  <c r="A220"/>
  <c r="C220"/>
  <c r="B220"/>
  <c r="C135"/>
  <c r="A135"/>
  <c r="B135"/>
  <c r="A203"/>
  <c r="B203"/>
  <c r="C203"/>
  <c r="A89"/>
  <c r="B89"/>
  <c r="C89"/>
  <c r="B193"/>
  <c r="C193"/>
  <c r="A193"/>
  <c r="C48"/>
  <c r="A48"/>
  <c r="B48"/>
  <c r="B130"/>
  <c r="A130"/>
  <c r="C130"/>
  <c r="C125"/>
  <c r="A125"/>
  <c r="B125"/>
  <c r="B50"/>
  <c r="C50"/>
  <c r="A50"/>
  <c r="C158"/>
  <c r="A158"/>
  <c r="B158"/>
  <c r="B180"/>
  <c r="C180"/>
  <c r="A180"/>
  <c r="C163"/>
  <c r="B163"/>
  <c r="A163"/>
  <c r="C140"/>
  <c r="A140"/>
  <c r="B140"/>
  <c r="C200"/>
  <c r="B200"/>
  <c r="A200"/>
  <c r="B15"/>
  <c r="C15"/>
  <c r="A15"/>
  <c r="A129"/>
  <c r="B129"/>
  <c r="C129"/>
  <c r="B12"/>
  <c r="A12"/>
  <c r="C12"/>
  <c r="C83"/>
  <c r="A83"/>
  <c r="B83"/>
  <c r="C41"/>
  <c r="B41"/>
  <c r="A41"/>
  <c r="C6"/>
  <c r="A6"/>
  <c r="B6"/>
  <c r="B141"/>
  <c r="C141"/>
  <c r="A141"/>
  <c r="C159"/>
  <c r="A159"/>
  <c r="B159"/>
  <c r="B70"/>
  <c r="A70"/>
  <c r="C70"/>
  <c r="C183"/>
  <c r="A183"/>
  <c r="B183"/>
  <c r="A122"/>
  <c r="B122"/>
  <c r="C122"/>
  <c r="B212"/>
  <c r="A212"/>
  <c r="C212"/>
  <c r="A110"/>
  <c r="C110"/>
  <c r="B110"/>
  <c r="B8"/>
  <c r="A8"/>
  <c r="C8"/>
  <c r="A26"/>
  <c r="C26"/>
  <c r="B26"/>
  <c r="B208"/>
  <c r="A208"/>
  <c r="C208"/>
  <c r="C210"/>
  <c r="A210"/>
  <c r="B210"/>
  <c r="A170"/>
  <c r="B170"/>
  <c r="C170"/>
  <c r="C224"/>
  <c r="A224"/>
  <c r="B224"/>
  <c r="A219"/>
  <c r="B219"/>
  <c r="C219"/>
  <c r="C222"/>
  <c r="A222"/>
  <c r="B222"/>
  <c r="C178"/>
  <c r="A178"/>
  <c r="B178"/>
  <c r="A95"/>
  <c r="C95"/>
  <c r="B95"/>
  <c r="B102"/>
  <c r="C102"/>
  <c r="A102"/>
  <c r="C148"/>
  <c r="A148"/>
  <c r="B148"/>
  <c r="A85"/>
  <c r="C85"/>
  <c r="B85"/>
  <c r="C2"/>
  <c r="B2"/>
  <c r="A2"/>
  <c r="B230"/>
  <c r="C230"/>
  <c r="A230"/>
  <c r="B150"/>
  <c r="C150"/>
  <c r="A150"/>
  <c r="B82"/>
  <c r="A82"/>
  <c r="C82"/>
  <c r="A96"/>
  <c r="B96"/>
  <c r="C96"/>
  <c r="A123"/>
  <c r="B123"/>
  <c r="C123"/>
  <c r="C90"/>
  <c r="B90"/>
  <c r="A90"/>
  <c r="C239"/>
  <c r="A239"/>
  <c r="B239"/>
  <c r="C128"/>
  <c r="A128"/>
  <c r="B128"/>
  <c r="C52"/>
  <c r="A52"/>
  <c r="B52"/>
  <c r="B34"/>
  <c r="A34"/>
  <c r="C34"/>
  <c r="A62"/>
  <c r="B62"/>
  <c r="C62"/>
  <c r="C190"/>
  <c r="A190"/>
  <c r="B190"/>
  <c r="C155"/>
  <c r="A155"/>
  <c r="B155"/>
  <c r="A185"/>
  <c r="C185"/>
  <c r="B185"/>
  <c r="A92"/>
  <c r="C92"/>
  <c r="B92"/>
  <c r="A172"/>
  <c r="C172"/>
  <c r="B172"/>
  <c r="C246"/>
  <c r="B246"/>
  <c r="A246"/>
  <c r="C16"/>
  <c r="A16"/>
  <c r="B16"/>
  <c r="A218"/>
  <c r="B218"/>
  <c r="C218"/>
  <c r="A45"/>
  <c r="B45"/>
  <c r="C45"/>
  <c r="B87"/>
  <c r="A87"/>
  <c r="C87"/>
  <c r="B33"/>
  <c r="C33"/>
  <c r="A33"/>
  <c r="A176"/>
  <c r="C176"/>
  <c r="B176"/>
  <c r="V6" i="19" l="1"/>
  <c r="V250"/>
  <c r="V230"/>
  <c r="V158"/>
  <c r="V273"/>
  <c r="V224"/>
  <c r="V208"/>
  <c r="V133"/>
  <c r="V141"/>
  <c r="V185"/>
  <c r="V134"/>
  <c r="V282"/>
  <c r="V243"/>
  <c r="V191"/>
  <c r="V198"/>
  <c r="V169"/>
  <c r="V179"/>
  <c r="V265"/>
  <c r="V187"/>
  <c r="V66"/>
  <c r="V252"/>
  <c r="V85"/>
  <c r="V74"/>
  <c r="V94"/>
  <c r="V110"/>
  <c r="V9"/>
  <c r="V107"/>
  <c r="V83"/>
  <c r="V140"/>
  <c r="V155"/>
  <c r="V101"/>
  <c r="V52"/>
  <c r="V210"/>
  <c r="V174"/>
  <c r="V69"/>
  <c r="V116"/>
  <c r="V37"/>
  <c r="V132"/>
  <c r="V46"/>
  <c r="V157"/>
  <c r="V194"/>
  <c r="V114"/>
  <c r="V99"/>
  <c r="V221"/>
  <c r="V152"/>
  <c r="V178"/>
  <c r="V146"/>
  <c r="V60"/>
  <c r="V199"/>
  <c r="V269"/>
  <c r="V137"/>
  <c r="V276"/>
  <c r="V277"/>
  <c r="V41"/>
  <c r="V79"/>
  <c r="V98"/>
  <c r="V232"/>
  <c r="V236"/>
  <c r="V197"/>
  <c r="V67"/>
  <c r="V115"/>
  <c r="V32"/>
  <c r="V256"/>
  <c r="V58"/>
  <c r="V203"/>
  <c r="V10"/>
  <c r="V160"/>
  <c r="V177"/>
  <c r="V211"/>
  <c r="V40"/>
  <c r="V167"/>
  <c r="V207"/>
  <c r="V5"/>
  <c r="V149"/>
  <c r="V135"/>
  <c r="V261"/>
  <c r="V3"/>
  <c r="V144"/>
  <c r="V171"/>
  <c r="V70"/>
  <c r="V73"/>
  <c r="V16"/>
  <c r="V266"/>
  <c r="V86"/>
  <c r="V34"/>
  <c r="V131"/>
  <c r="V151"/>
  <c r="V148"/>
  <c r="V225"/>
  <c r="V283"/>
  <c r="V22"/>
  <c r="V50"/>
  <c r="V71"/>
  <c r="V175"/>
  <c r="V4"/>
  <c r="V165"/>
  <c r="V23"/>
  <c r="V216"/>
  <c r="V12"/>
  <c r="V36"/>
  <c r="V53"/>
  <c r="V95"/>
  <c r="V196"/>
  <c r="V45"/>
  <c r="V121"/>
  <c r="V13"/>
  <c r="V136"/>
  <c r="V228"/>
  <c r="V172"/>
  <c r="V188"/>
  <c r="V21"/>
  <c r="V184"/>
  <c r="V11"/>
  <c r="V235"/>
  <c r="V26"/>
  <c r="V62"/>
  <c r="V275"/>
  <c r="V59"/>
  <c r="V163"/>
  <c r="V164"/>
  <c r="V238"/>
  <c r="V29"/>
  <c r="V153"/>
  <c r="V223"/>
  <c r="V24"/>
  <c r="V35"/>
  <c r="V28"/>
  <c r="V88"/>
  <c r="V213"/>
  <c r="V193"/>
  <c r="V43"/>
  <c r="V92"/>
  <c r="V244"/>
  <c r="V257"/>
  <c r="V19"/>
  <c r="V264"/>
  <c r="V258"/>
  <c r="V82"/>
  <c r="V170"/>
  <c r="V189"/>
  <c r="V38"/>
  <c r="V76"/>
  <c r="V248"/>
  <c r="V54"/>
  <c r="V124"/>
  <c r="V31"/>
  <c r="V119"/>
  <c r="V186"/>
  <c r="V204"/>
  <c r="V68"/>
  <c r="V106"/>
  <c r="V44"/>
  <c r="V166"/>
  <c r="V57"/>
  <c r="V209"/>
  <c r="V234"/>
  <c r="V263"/>
  <c r="V280"/>
  <c r="V220"/>
  <c r="V20"/>
  <c r="V222"/>
  <c r="V84"/>
  <c r="V139"/>
  <c r="V125"/>
  <c r="V143"/>
  <c r="V96"/>
  <c r="V150"/>
  <c r="V154"/>
  <c r="V18"/>
  <c r="V129"/>
  <c r="V126"/>
  <c r="V219"/>
  <c r="V271"/>
  <c r="V81"/>
  <c r="V109"/>
  <c r="V90"/>
  <c r="V64"/>
  <c r="V61"/>
  <c r="V217"/>
  <c r="V226"/>
  <c r="V127"/>
  <c r="V180"/>
  <c r="V142"/>
  <c r="V281"/>
  <c r="V233"/>
  <c r="V253"/>
  <c r="V8"/>
  <c r="V78"/>
  <c r="V93"/>
  <c r="V91"/>
  <c r="V284"/>
  <c r="V145"/>
  <c r="V15"/>
  <c r="V239"/>
  <c r="V242"/>
  <c r="V138"/>
  <c r="V39"/>
  <c r="V246"/>
  <c r="V254"/>
  <c r="V14"/>
  <c r="V97"/>
  <c r="V249"/>
  <c r="V72"/>
  <c r="V195"/>
  <c r="V202"/>
  <c r="V245"/>
  <c r="V285"/>
  <c r="V260"/>
  <c r="V25"/>
  <c r="V105"/>
  <c r="V201"/>
  <c r="V237"/>
  <c r="V102"/>
  <c r="V27"/>
  <c r="V259"/>
  <c r="V241"/>
  <c r="V117"/>
  <c r="V113"/>
  <c r="V168"/>
  <c r="V231"/>
  <c r="V33"/>
  <c r="V161"/>
  <c r="V49"/>
  <c r="V111"/>
  <c r="V214"/>
  <c r="V212"/>
  <c r="V7"/>
  <c r="V270"/>
  <c r="V118"/>
  <c r="V75"/>
  <c r="V227"/>
  <c r="V2"/>
  <c r="V190"/>
  <c r="V229"/>
  <c r="V104"/>
  <c r="V262"/>
  <c r="V56"/>
  <c r="V247"/>
  <c r="V89"/>
  <c r="V130"/>
  <c r="V42"/>
  <c r="V240"/>
  <c r="V181"/>
  <c r="V17"/>
  <c r="V77"/>
  <c r="V182"/>
  <c r="V30"/>
  <c r="V286"/>
  <c r="V192"/>
  <c r="V278"/>
  <c r="V108"/>
  <c r="V51"/>
  <c r="V128"/>
  <c r="V272"/>
  <c r="V268"/>
  <c r="V55"/>
  <c r="V267"/>
  <c r="V183"/>
  <c r="V279"/>
  <c r="V173"/>
  <c r="V159"/>
  <c r="V215"/>
  <c r="V200"/>
  <c r="V112"/>
  <c r="V123"/>
  <c r="V103"/>
  <c r="V65"/>
  <c r="V80"/>
  <c r="V162"/>
  <c r="V47"/>
  <c r="V218"/>
  <c r="V156"/>
  <c r="V147"/>
  <c r="V205"/>
  <c r="V206"/>
  <c r="V120"/>
  <c r="V63"/>
  <c r="V48"/>
  <c r="V176"/>
  <c r="V274"/>
  <c r="V87"/>
  <c r="V251"/>
  <c r="V100"/>
  <c r="V122"/>
  <c r="V255"/>
  <c r="Z20" l="1"/>
  <c r="W20"/>
  <c r="Y20"/>
  <c r="AA20"/>
  <c r="X20"/>
  <c r="Z169"/>
  <c r="X169"/>
  <c r="Y169"/>
  <c r="W169"/>
  <c r="AA169"/>
  <c r="W89"/>
  <c r="Z89"/>
  <c r="X89"/>
  <c r="Y89"/>
  <c r="AA89"/>
  <c r="X28"/>
  <c r="Z28"/>
  <c r="AA28"/>
  <c r="W28"/>
  <c r="Y28"/>
  <c r="Z101"/>
  <c r="Y101"/>
  <c r="W101"/>
  <c r="X101"/>
  <c r="AA101"/>
  <c r="X245"/>
  <c r="Y245"/>
  <c r="AA245"/>
  <c r="Z245"/>
  <c r="W245"/>
  <c r="Z280"/>
  <c r="W280"/>
  <c r="AA280"/>
  <c r="X280"/>
  <c r="Y280"/>
  <c r="X191"/>
  <c r="Z191"/>
  <c r="AA191"/>
  <c r="Y191"/>
  <c r="W191"/>
  <c r="X202"/>
  <c r="Y202"/>
  <c r="W202"/>
  <c r="AA202"/>
  <c r="Z202"/>
  <c r="Y271"/>
  <c r="Z271"/>
  <c r="AA271"/>
  <c r="W271"/>
  <c r="X271"/>
  <c r="Y115"/>
  <c r="W115"/>
  <c r="AA115"/>
  <c r="X115"/>
  <c r="Z115"/>
  <c r="X122"/>
  <c r="Y122"/>
  <c r="W122"/>
  <c r="AA122"/>
  <c r="Z122"/>
  <c r="Z234"/>
  <c r="AA234"/>
  <c r="X234"/>
  <c r="Y234"/>
  <c r="W234"/>
  <c r="X83"/>
  <c r="AA83"/>
  <c r="Z83"/>
  <c r="W83"/>
  <c r="Y83"/>
  <c r="W108"/>
  <c r="AA108"/>
  <c r="X108"/>
  <c r="Z108"/>
  <c r="Y108"/>
  <c r="W170"/>
  <c r="X170"/>
  <c r="Z170"/>
  <c r="AA170"/>
  <c r="Y170"/>
  <c r="W135"/>
  <c r="Z135"/>
  <c r="Y135"/>
  <c r="AA135"/>
  <c r="X135"/>
  <c r="X197"/>
  <c r="W197"/>
  <c r="Y197"/>
  <c r="Z197"/>
  <c r="AA197"/>
  <c r="AA99"/>
  <c r="W99"/>
  <c r="Z99"/>
  <c r="Y99"/>
  <c r="X99"/>
  <c r="Y107"/>
  <c r="Z107"/>
  <c r="AA107"/>
  <c r="W107"/>
  <c r="X107"/>
  <c r="Y134"/>
  <c r="AA134"/>
  <c r="Z134"/>
  <c r="W134"/>
  <c r="X134"/>
  <c r="AA251"/>
  <c r="W251"/>
  <c r="X251"/>
  <c r="Y251"/>
  <c r="Z251"/>
  <c r="AA103"/>
  <c r="W103"/>
  <c r="Z103"/>
  <c r="Y103"/>
  <c r="X103"/>
  <c r="AA278"/>
  <c r="W278"/>
  <c r="Y278"/>
  <c r="Z278"/>
  <c r="X278"/>
  <c r="AA229"/>
  <c r="Z229"/>
  <c r="W229"/>
  <c r="Y229"/>
  <c r="X229"/>
  <c r="Y113"/>
  <c r="Z113"/>
  <c r="X113"/>
  <c r="AA113"/>
  <c r="W113"/>
  <c r="Z249"/>
  <c r="W249"/>
  <c r="X249"/>
  <c r="Y249"/>
  <c r="AA249"/>
  <c r="Y253"/>
  <c r="X253"/>
  <c r="Z253"/>
  <c r="AA253"/>
  <c r="W253"/>
  <c r="Z129"/>
  <c r="X129"/>
  <c r="W129"/>
  <c r="Y129"/>
  <c r="AA129"/>
  <c r="AA57"/>
  <c r="W57"/>
  <c r="Y57"/>
  <c r="Z57"/>
  <c r="X57"/>
  <c r="W82"/>
  <c r="Z82"/>
  <c r="Y82"/>
  <c r="AA82"/>
  <c r="X82"/>
  <c r="X29"/>
  <c r="Y29"/>
  <c r="W29"/>
  <c r="Z29"/>
  <c r="AA29"/>
  <c r="Z13"/>
  <c r="X13"/>
  <c r="W13"/>
  <c r="Y13"/>
  <c r="AA13"/>
  <c r="W283"/>
  <c r="X283"/>
  <c r="Y283"/>
  <c r="AA283"/>
  <c r="Z283"/>
  <c r="Y149"/>
  <c r="AA149"/>
  <c r="X149"/>
  <c r="Z149"/>
  <c r="W149"/>
  <c r="AA236"/>
  <c r="Z236"/>
  <c r="X236"/>
  <c r="Y236"/>
  <c r="W236"/>
  <c r="Y114"/>
  <c r="Z114"/>
  <c r="AA114"/>
  <c r="W114"/>
  <c r="X114"/>
  <c r="Y9"/>
  <c r="X9"/>
  <c r="Z9"/>
  <c r="W9"/>
  <c r="AA9"/>
  <c r="Y185"/>
  <c r="X185"/>
  <c r="Z185"/>
  <c r="AA185"/>
  <c r="W185"/>
  <c r="AA70"/>
  <c r="X70"/>
  <c r="W70"/>
  <c r="Z70"/>
  <c r="Y70"/>
  <c r="AA109"/>
  <c r="Y109"/>
  <c r="W109"/>
  <c r="Z109"/>
  <c r="X109"/>
  <c r="Z247"/>
  <c r="X247"/>
  <c r="AA247"/>
  <c r="W247"/>
  <c r="Y247"/>
  <c r="Z175"/>
  <c r="X175"/>
  <c r="AA175"/>
  <c r="Y175"/>
  <c r="W175"/>
  <c r="X152"/>
  <c r="Y152"/>
  <c r="AA152"/>
  <c r="W152"/>
  <c r="Z152"/>
  <c r="AA194"/>
  <c r="Z194"/>
  <c r="X194"/>
  <c r="Y194"/>
  <c r="W194"/>
  <c r="Y110"/>
  <c r="W110"/>
  <c r="Z110"/>
  <c r="X110"/>
  <c r="AA110"/>
  <c r="X141"/>
  <c r="Z141"/>
  <c r="W141"/>
  <c r="AA141"/>
  <c r="Y141"/>
  <c r="AA184"/>
  <c r="W184"/>
  <c r="Y184"/>
  <c r="Z184"/>
  <c r="X184"/>
  <c r="AA218"/>
  <c r="Y218"/>
  <c r="Z218"/>
  <c r="W218"/>
  <c r="X218"/>
  <c r="AA21"/>
  <c r="Z21"/>
  <c r="W21"/>
  <c r="Y21"/>
  <c r="X21"/>
  <c r="X178"/>
  <c r="Z178"/>
  <c r="AA178"/>
  <c r="Y178"/>
  <c r="W178"/>
  <c r="X24"/>
  <c r="Y24"/>
  <c r="AA24"/>
  <c r="W24"/>
  <c r="Z24"/>
  <c r="Y80"/>
  <c r="W80"/>
  <c r="Z80"/>
  <c r="AA80"/>
  <c r="X80"/>
  <c r="Y50"/>
  <c r="AA50"/>
  <c r="X50"/>
  <c r="W50"/>
  <c r="Z50"/>
  <c r="AA168"/>
  <c r="W168"/>
  <c r="X168"/>
  <c r="Y168"/>
  <c r="Z168"/>
  <c r="Z123"/>
  <c r="AA123"/>
  <c r="W123"/>
  <c r="Y123"/>
  <c r="X123"/>
  <c r="Z121"/>
  <c r="X121"/>
  <c r="Y121"/>
  <c r="AA121"/>
  <c r="W121"/>
  <c r="Y112"/>
  <c r="AA112"/>
  <c r="X112"/>
  <c r="W112"/>
  <c r="Z112"/>
  <c r="Y286"/>
  <c r="X286"/>
  <c r="AA286"/>
  <c r="W286"/>
  <c r="Z286"/>
  <c r="X2"/>
  <c r="AA2"/>
  <c r="Y2"/>
  <c r="Z2"/>
  <c r="W2"/>
  <c r="X241"/>
  <c r="AA241"/>
  <c r="W241"/>
  <c r="Y241"/>
  <c r="Z241"/>
  <c r="X14"/>
  <c r="Y14"/>
  <c r="Z14"/>
  <c r="W14"/>
  <c r="AA14"/>
  <c r="X281"/>
  <c r="AA281"/>
  <c r="Y281"/>
  <c r="W281"/>
  <c r="Z281"/>
  <c r="AA154"/>
  <c r="X154"/>
  <c r="Z154"/>
  <c r="Y154"/>
  <c r="W154"/>
  <c r="Y44"/>
  <c r="X44"/>
  <c r="AA44"/>
  <c r="Z44"/>
  <c r="W44"/>
  <c r="W264"/>
  <c r="Z264"/>
  <c r="X264"/>
  <c r="AA264"/>
  <c r="Y264"/>
  <c r="AA164"/>
  <c r="Y164"/>
  <c r="Z164"/>
  <c r="X164"/>
  <c r="W164"/>
  <c r="AA45"/>
  <c r="X45"/>
  <c r="Y45"/>
  <c r="Z45"/>
  <c r="W45"/>
  <c r="AA148"/>
  <c r="Y148"/>
  <c r="Z148"/>
  <c r="X148"/>
  <c r="W148"/>
  <c r="AA207"/>
  <c r="Z207"/>
  <c r="X207"/>
  <c r="Y207"/>
  <c r="W207"/>
  <c r="X98"/>
  <c r="Z98"/>
  <c r="Y98"/>
  <c r="AA98"/>
  <c r="W98"/>
  <c r="X157"/>
  <c r="W157"/>
  <c r="Z157"/>
  <c r="Y157"/>
  <c r="AA157"/>
  <c r="Y94"/>
  <c r="AA94"/>
  <c r="X94"/>
  <c r="W94"/>
  <c r="Z94"/>
  <c r="Y133"/>
  <c r="AA133"/>
  <c r="X133"/>
  <c r="W133"/>
  <c r="Z133"/>
  <c r="Z111"/>
  <c r="Y111"/>
  <c r="X111"/>
  <c r="AA111"/>
  <c r="W111"/>
  <c r="W58"/>
  <c r="Z58"/>
  <c r="AA58"/>
  <c r="X58"/>
  <c r="Y58"/>
  <c r="Z220"/>
  <c r="W220"/>
  <c r="AA220"/>
  <c r="Y220"/>
  <c r="X220"/>
  <c r="Z272"/>
  <c r="Y272"/>
  <c r="X272"/>
  <c r="W272"/>
  <c r="AA272"/>
  <c r="AA32"/>
  <c r="Y32"/>
  <c r="X32"/>
  <c r="W32"/>
  <c r="Z32"/>
  <c r="AA33"/>
  <c r="Z33"/>
  <c r="X33"/>
  <c r="Y33"/>
  <c r="W33"/>
  <c r="Z38"/>
  <c r="Y38"/>
  <c r="W38"/>
  <c r="X38"/>
  <c r="AA38"/>
  <c r="Y51"/>
  <c r="X51"/>
  <c r="AA51"/>
  <c r="Z51"/>
  <c r="W51"/>
  <c r="AA228"/>
  <c r="Y228"/>
  <c r="Z228"/>
  <c r="W228"/>
  <c r="X228"/>
  <c r="Y100"/>
  <c r="W100"/>
  <c r="AA100"/>
  <c r="X100"/>
  <c r="Z100"/>
  <c r="Z72"/>
  <c r="Y72"/>
  <c r="W72"/>
  <c r="AA72"/>
  <c r="X72"/>
  <c r="Y192"/>
  <c r="AA192"/>
  <c r="Z192"/>
  <c r="W192"/>
  <c r="X192"/>
  <c r="W238"/>
  <c r="Z238"/>
  <c r="X238"/>
  <c r="AA238"/>
  <c r="Y238"/>
  <c r="AA200"/>
  <c r="Y200"/>
  <c r="Z200"/>
  <c r="X200"/>
  <c r="W200"/>
  <c r="W30"/>
  <c r="X30"/>
  <c r="Z30"/>
  <c r="Y30"/>
  <c r="AA30"/>
  <c r="X227"/>
  <c r="Y227"/>
  <c r="AA227"/>
  <c r="W227"/>
  <c r="Z227"/>
  <c r="Z259"/>
  <c r="Y259"/>
  <c r="AA259"/>
  <c r="W259"/>
  <c r="X259"/>
  <c r="W254"/>
  <c r="Z254"/>
  <c r="AA254"/>
  <c r="Y254"/>
  <c r="X254"/>
  <c r="Y142"/>
  <c r="Z142"/>
  <c r="X142"/>
  <c r="W142"/>
  <c r="AA142"/>
  <c r="X150"/>
  <c r="Y150"/>
  <c r="W150"/>
  <c r="AA150"/>
  <c r="Z150"/>
  <c r="X106"/>
  <c r="Y106"/>
  <c r="W106"/>
  <c r="Z106"/>
  <c r="AA106"/>
  <c r="Z19"/>
  <c r="X19"/>
  <c r="AA19"/>
  <c r="Y19"/>
  <c r="W19"/>
  <c r="Z163"/>
  <c r="Y163"/>
  <c r="AA163"/>
  <c r="X163"/>
  <c r="W163"/>
  <c r="AA196"/>
  <c r="Y196"/>
  <c r="W196"/>
  <c r="X196"/>
  <c r="Z196"/>
  <c r="AA151"/>
  <c r="Y151"/>
  <c r="X151"/>
  <c r="W151"/>
  <c r="Z151"/>
  <c r="X167"/>
  <c r="Z167"/>
  <c r="W167"/>
  <c r="AA167"/>
  <c r="Y167"/>
  <c r="Y79"/>
  <c r="X79"/>
  <c r="AA79"/>
  <c r="Z79"/>
  <c r="W79"/>
  <c r="AA46"/>
  <c r="X46"/>
  <c r="W46"/>
  <c r="Z46"/>
  <c r="Y46"/>
  <c r="Y74"/>
  <c r="W74"/>
  <c r="X74"/>
  <c r="AA74"/>
  <c r="Z74"/>
  <c r="Y208"/>
  <c r="W208"/>
  <c r="AA208"/>
  <c r="X208"/>
  <c r="Z208"/>
  <c r="Z130"/>
  <c r="Y130"/>
  <c r="X130"/>
  <c r="AA130"/>
  <c r="W130"/>
  <c r="W88"/>
  <c r="AA88"/>
  <c r="X88"/>
  <c r="Z88"/>
  <c r="Y88"/>
  <c r="Z285"/>
  <c r="X285"/>
  <c r="AA285"/>
  <c r="W285"/>
  <c r="Y285"/>
  <c r="Y256"/>
  <c r="W256"/>
  <c r="AA256"/>
  <c r="X256"/>
  <c r="Z256"/>
  <c r="W35"/>
  <c r="Y35"/>
  <c r="X35"/>
  <c r="AA35"/>
  <c r="Z35"/>
  <c r="Z140"/>
  <c r="Y140"/>
  <c r="W140"/>
  <c r="X140"/>
  <c r="AA140"/>
  <c r="Z223"/>
  <c r="AA223"/>
  <c r="W223"/>
  <c r="X223"/>
  <c r="Y223"/>
  <c r="AA65"/>
  <c r="Z65"/>
  <c r="X65"/>
  <c r="Y65"/>
  <c r="W65"/>
  <c r="W153"/>
  <c r="AA153"/>
  <c r="Y153"/>
  <c r="Z153"/>
  <c r="X153"/>
  <c r="X117"/>
  <c r="AA117"/>
  <c r="W117"/>
  <c r="Y117"/>
  <c r="Z117"/>
  <c r="Z258"/>
  <c r="AA258"/>
  <c r="X258"/>
  <c r="W258"/>
  <c r="Y258"/>
  <c r="W215"/>
  <c r="Y215"/>
  <c r="X215"/>
  <c r="Z215"/>
  <c r="AA215"/>
  <c r="Z182"/>
  <c r="AA182"/>
  <c r="X182"/>
  <c r="W182"/>
  <c r="Y182"/>
  <c r="Z75"/>
  <c r="AA75"/>
  <c r="Y75"/>
  <c r="W75"/>
  <c r="X75"/>
  <c r="X27"/>
  <c r="Y27"/>
  <c r="W27"/>
  <c r="AA27"/>
  <c r="Z27"/>
  <c r="W246"/>
  <c r="Y246"/>
  <c r="Z246"/>
  <c r="X246"/>
  <c r="AA246"/>
  <c r="AA180"/>
  <c r="W180"/>
  <c r="Y180"/>
  <c r="Z180"/>
  <c r="X180"/>
  <c r="W96"/>
  <c r="Z96"/>
  <c r="X96"/>
  <c r="Y96"/>
  <c r="AA96"/>
  <c r="Z68"/>
  <c r="AA68"/>
  <c r="W68"/>
  <c r="Y68"/>
  <c r="X68"/>
  <c r="X257"/>
  <c r="AA257"/>
  <c r="W257"/>
  <c r="Z257"/>
  <c r="Y257"/>
  <c r="Z59"/>
  <c r="Y59"/>
  <c r="X59"/>
  <c r="W59"/>
  <c r="AA59"/>
  <c r="W95"/>
  <c r="X95"/>
  <c r="Z95"/>
  <c r="AA95"/>
  <c r="Y95"/>
  <c r="Y131"/>
  <c r="W131"/>
  <c r="AA131"/>
  <c r="Z131"/>
  <c r="X131"/>
  <c r="AA40"/>
  <c r="Y40"/>
  <c r="X40"/>
  <c r="W40"/>
  <c r="Z40"/>
  <c r="Z41"/>
  <c r="X41"/>
  <c r="Y41"/>
  <c r="AA41"/>
  <c r="W41"/>
  <c r="Z132"/>
  <c r="W132"/>
  <c r="AA132"/>
  <c r="Y132"/>
  <c r="X132"/>
  <c r="Y85"/>
  <c r="W85"/>
  <c r="Z85"/>
  <c r="X85"/>
  <c r="AA85"/>
  <c r="X224"/>
  <c r="W224"/>
  <c r="AA224"/>
  <c r="Z224"/>
  <c r="Y224"/>
  <c r="Z55"/>
  <c r="AA55"/>
  <c r="W55"/>
  <c r="X55"/>
  <c r="Y55"/>
  <c r="X60"/>
  <c r="AA60"/>
  <c r="Y60"/>
  <c r="Z60"/>
  <c r="W60"/>
  <c r="Z248"/>
  <c r="AA248"/>
  <c r="Y248"/>
  <c r="W248"/>
  <c r="X248"/>
  <c r="AA161"/>
  <c r="X161"/>
  <c r="W161"/>
  <c r="Z161"/>
  <c r="Y161"/>
  <c r="X144"/>
  <c r="AA144"/>
  <c r="W144"/>
  <c r="Y144"/>
  <c r="Z144"/>
  <c r="Z3"/>
  <c r="W3"/>
  <c r="X3"/>
  <c r="AA3"/>
  <c r="Y3"/>
  <c r="W195"/>
  <c r="X195"/>
  <c r="Y195"/>
  <c r="AA195"/>
  <c r="Z195"/>
  <c r="W189"/>
  <c r="AA189"/>
  <c r="X189"/>
  <c r="Y189"/>
  <c r="Z189"/>
  <c r="X22"/>
  <c r="AA22"/>
  <c r="Z22"/>
  <c r="W22"/>
  <c r="Y22"/>
  <c r="Y97"/>
  <c r="W97"/>
  <c r="X97"/>
  <c r="Z97"/>
  <c r="AA97"/>
  <c r="W166"/>
  <c r="Y166"/>
  <c r="Z166"/>
  <c r="X166"/>
  <c r="AA166"/>
  <c r="Y159"/>
  <c r="X159"/>
  <c r="W159"/>
  <c r="Z159"/>
  <c r="AA159"/>
  <c r="Y77"/>
  <c r="W77"/>
  <c r="X77"/>
  <c r="AA77"/>
  <c r="Z77"/>
  <c r="Z118"/>
  <c r="X118"/>
  <c r="AA118"/>
  <c r="W118"/>
  <c r="Y118"/>
  <c r="Z102"/>
  <c r="W102"/>
  <c r="AA102"/>
  <c r="Y102"/>
  <c r="X102"/>
  <c r="AA39"/>
  <c r="Y39"/>
  <c r="Z39"/>
  <c r="X39"/>
  <c r="W39"/>
  <c r="X127"/>
  <c r="W127"/>
  <c r="AA127"/>
  <c r="Y127"/>
  <c r="Z127"/>
  <c r="Y143"/>
  <c r="AA143"/>
  <c r="Z143"/>
  <c r="X143"/>
  <c r="W143"/>
  <c r="Z204"/>
  <c r="W204"/>
  <c r="X204"/>
  <c r="Y204"/>
  <c r="AA204"/>
  <c r="Z244"/>
  <c r="AA244"/>
  <c r="Y244"/>
  <c r="W244"/>
  <c r="X244"/>
  <c r="Y275"/>
  <c r="X275"/>
  <c r="AA275"/>
  <c r="W275"/>
  <c r="Z275"/>
  <c r="Y53"/>
  <c r="X53"/>
  <c r="AA53"/>
  <c r="Z53"/>
  <c r="W53"/>
  <c r="W34"/>
  <c r="AA34"/>
  <c r="X34"/>
  <c r="Z34"/>
  <c r="Y34"/>
  <c r="X211"/>
  <c r="AA211"/>
  <c r="W211"/>
  <c r="Z211"/>
  <c r="Y211"/>
  <c r="X277"/>
  <c r="Y277"/>
  <c r="Z277"/>
  <c r="AA277"/>
  <c r="W277"/>
  <c r="Y37"/>
  <c r="Z37"/>
  <c r="W37"/>
  <c r="X37"/>
  <c r="AA37"/>
  <c r="AA252"/>
  <c r="X252"/>
  <c r="Y252"/>
  <c r="Z252"/>
  <c r="W252"/>
  <c r="AA273"/>
  <c r="W273"/>
  <c r="X273"/>
  <c r="Y273"/>
  <c r="Z273"/>
  <c r="X54"/>
  <c r="Z54"/>
  <c r="AA54"/>
  <c r="Y54"/>
  <c r="W54"/>
  <c r="Z198"/>
  <c r="Y198"/>
  <c r="W198"/>
  <c r="X198"/>
  <c r="AA198"/>
  <c r="AA81"/>
  <c r="Y81"/>
  <c r="W81"/>
  <c r="Z81"/>
  <c r="X81"/>
  <c r="X255"/>
  <c r="AA255"/>
  <c r="W255"/>
  <c r="Y255"/>
  <c r="Z255"/>
  <c r="Z172"/>
  <c r="Y172"/>
  <c r="W172"/>
  <c r="X172"/>
  <c r="AA172"/>
  <c r="Z78"/>
  <c r="Y78"/>
  <c r="AA78"/>
  <c r="X78"/>
  <c r="W78"/>
  <c r="Y261"/>
  <c r="W261"/>
  <c r="X261"/>
  <c r="AA261"/>
  <c r="Z261"/>
  <c r="Z209"/>
  <c r="X209"/>
  <c r="AA209"/>
  <c r="W209"/>
  <c r="Y209"/>
  <c r="Z225"/>
  <c r="AA225"/>
  <c r="X225"/>
  <c r="Y225"/>
  <c r="W225"/>
  <c r="Y17"/>
  <c r="X17"/>
  <c r="Z17"/>
  <c r="W17"/>
  <c r="AA17"/>
  <c r="Z270"/>
  <c r="Y270"/>
  <c r="AA270"/>
  <c r="X270"/>
  <c r="W270"/>
  <c r="W237"/>
  <c r="Y237"/>
  <c r="Z237"/>
  <c r="AA237"/>
  <c r="X237"/>
  <c r="Y138"/>
  <c r="X138"/>
  <c r="AA138"/>
  <c r="Z138"/>
  <c r="W138"/>
  <c r="AA226"/>
  <c r="W226"/>
  <c r="X226"/>
  <c r="Z226"/>
  <c r="Y226"/>
  <c r="Z125"/>
  <c r="W125"/>
  <c r="Y125"/>
  <c r="AA125"/>
  <c r="X125"/>
  <c r="W186"/>
  <c r="Y186"/>
  <c r="AA186"/>
  <c r="Z186"/>
  <c r="X186"/>
  <c r="X92"/>
  <c r="Z92"/>
  <c r="Y92"/>
  <c r="AA92"/>
  <c r="W92"/>
  <c r="W62"/>
  <c r="Z62"/>
  <c r="Y62"/>
  <c r="X62"/>
  <c r="AA62"/>
  <c r="Y36"/>
  <c r="W36"/>
  <c r="X36"/>
  <c r="AA36"/>
  <c r="Z36"/>
  <c r="AA86"/>
  <c r="W86"/>
  <c r="Z86"/>
  <c r="Y86"/>
  <c r="X86"/>
  <c r="Y177"/>
  <c r="X177"/>
  <c r="AA177"/>
  <c r="W177"/>
  <c r="Z177"/>
  <c r="Z276"/>
  <c r="AA276"/>
  <c r="X276"/>
  <c r="W276"/>
  <c r="Y276"/>
  <c r="X116"/>
  <c r="AA116"/>
  <c r="Z116"/>
  <c r="W116"/>
  <c r="Y116"/>
  <c r="Z66"/>
  <c r="W66"/>
  <c r="Y66"/>
  <c r="X66"/>
  <c r="AA66"/>
  <c r="X158"/>
  <c r="W158"/>
  <c r="Z158"/>
  <c r="AA158"/>
  <c r="Y158"/>
  <c r="X90"/>
  <c r="W90"/>
  <c r="Y90"/>
  <c r="Z90"/>
  <c r="AA90"/>
  <c r="X268"/>
  <c r="AA268"/>
  <c r="W268"/>
  <c r="Z268"/>
  <c r="Y268"/>
  <c r="Y146"/>
  <c r="Z146"/>
  <c r="X146"/>
  <c r="W146"/>
  <c r="AA146"/>
  <c r="Y76"/>
  <c r="X76"/>
  <c r="W76"/>
  <c r="AA76"/>
  <c r="Z76"/>
  <c r="AA56"/>
  <c r="W56"/>
  <c r="Z56"/>
  <c r="Y56"/>
  <c r="X56"/>
  <c r="Y71"/>
  <c r="X71"/>
  <c r="AA71"/>
  <c r="W71"/>
  <c r="Z71"/>
  <c r="W282"/>
  <c r="Z282"/>
  <c r="X282"/>
  <c r="AA282"/>
  <c r="Y282"/>
  <c r="X8"/>
  <c r="W8"/>
  <c r="AA8"/>
  <c r="Y8"/>
  <c r="Z8"/>
  <c r="Z232"/>
  <c r="W232"/>
  <c r="Y232"/>
  <c r="X232"/>
  <c r="AA232"/>
  <c r="Z120"/>
  <c r="AA120"/>
  <c r="W120"/>
  <c r="X120"/>
  <c r="Y120"/>
  <c r="Y181"/>
  <c r="W181"/>
  <c r="AA181"/>
  <c r="X181"/>
  <c r="Z181"/>
  <c r="W201"/>
  <c r="Z201"/>
  <c r="X201"/>
  <c r="AA201"/>
  <c r="Y201"/>
  <c r="AA242"/>
  <c r="Z242"/>
  <c r="W242"/>
  <c r="Y242"/>
  <c r="X242"/>
  <c r="W217"/>
  <c r="AA217"/>
  <c r="Y217"/>
  <c r="X217"/>
  <c r="Z217"/>
  <c r="X139"/>
  <c r="Z139"/>
  <c r="Y139"/>
  <c r="AA139"/>
  <c r="W139"/>
  <c r="W119"/>
  <c r="AA119"/>
  <c r="Z119"/>
  <c r="Y119"/>
  <c r="X119"/>
  <c r="Z43"/>
  <c r="Y43"/>
  <c r="AA43"/>
  <c r="X43"/>
  <c r="W43"/>
  <c r="AA26"/>
  <c r="X26"/>
  <c r="Z26"/>
  <c r="W26"/>
  <c r="Y26"/>
  <c r="Z12"/>
  <c r="AA12"/>
  <c r="W12"/>
  <c r="X12"/>
  <c r="Y12"/>
  <c r="Y266"/>
  <c r="W266"/>
  <c r="X266"/>
  <c r="Z266"/>
  <c r="AA266"/>
  <c r="Z160"/>
  <c r="W160"/>
  <c r="Y160"/>
  <c r="X160"/>
  <c r="AA160"/>
  <c r="X137"/>
  <c r="W137"/>
  <c r="Y137"/>
  <c r="Z137"/>
  <c r="AA137"/>
  <c r="Z69"/>
  <c r="Y69"/>
  <c r="X69"/>
  <c r="AA69"/>
  <c r="W69"/>
  <c r="X187"/>
  <c r="Z187"/>
  <c r="AA187"/>
  <c r="Y187"/>
  <c r="W187"/>
  <c r="Z230"/>
  <c r="Y230"/>
  <c r="X230"/>
  <c r="AA230"/>
  <c r="W230"/>
  <c r="Z260"/>
  <c r="AA260"/>
  <c r="X260"/>
  <c r="W260"/>
  <c r="Y260"/>
  <c r="X165"/>
  <c r="Z165"/>
  <c r="W165"/>
  <c r="Y165"/>
  <c r="AA165"/>
  <c r="W284"/>
  <c r="X284"/>
  <c r="Y284"/>
  <c r="Z284"/>
  <c r="AA284"/>
  <c r="AA171"/>
  <c r="X171"/>
  <c r="Z171"/>
  <c r="Y171"/>
  <c r="W171"/>
  <c r="AA188"/>
  <c r="Y188"/>
  <c r="W188"/>
  <c r="Z188"/>
  <c r="X188"/>
  <c r="Y162"/>
  <c r="X162"/>
  <c r="AA162"/>
  <c r="W162"/>
  <c r="Z162"/>
  <c r="Z263"/>
  <c r="AA263"/>
  <c r="W263"/>
  <c r="X263"/>
  <c r="Y263"/>
  <c r="Z231"/>
  <c r="AA231"/>
  <c r="W231"/>
  <c r="X231"/>
  <c r="Y231"/>
  <c r="AA221"/>
  <c r="Z221"/>
  <c r="Y221"/>
  <c r="X221"/>
  <c r="W221"/>
  <c r="Y126"/>
  <c r="X126"/>
  <c r="W126"/>
  <c r="Z126"/>
  <c r="AA126"/>
  <c r="W87"/>
  <c r="X87"/>
  <c r="Z87"/>
  <c r="AA87"/>
  <c r="Y87"/>
  <c r="W233"/>
  <c r="Z233"/>
  <c r="X233"/>
  <c r="Y233"/>
  <c r="AA233"/>
  <c r="AA18"/>
  <c r="X18"/>
  <c r="Y18"/>
  <c r="W18"/>
  <c r="Z18"/>
  <c r="X274"/>
  <c r="W274"/>
  <c r="Y274"/>
  <c r="Z274"/>
  <c r="AA274"/>
  <c r="Y63"/>
  <c r="X63"/>
  <c r="AA63"/>
  <c r="Z63"/>
  <c r="W63"/>
  <c r="AA183"/>
  <c r="Y183"/>
  <c r="X183"/>
  <c r="W183"/>
  <c r="Z183"/>
  <c r="AA239"/>
  <c r="W239"/>
  <c r="X239"/>
  <c r="Y239"/>
  <c r="Z239"/>
  <c r="W84"/>
  <c r="Y84"/>
  <c r="Z84"/>
  <c r="AA84"/>
  <c r="X84"/>
  <c r="Z31"/>
  <c r="AA31"/>
  <c r="Y31"/>
  <c r="X31"/>
  <c r="W31"/>
  <c r="X193"/>
  <c r="AA193"/>
  <c r="W193"/>
  <c r="Z193"/>
  <c r="Y193"/>
  <c r="W235"/>
  <c r="Y235"/>
  <c r="Z235"/>
  <c r="AA235"/>
  <c r="X235"/>
  <c r="X216"/>
  <c r="AA216"/>
  <c r="Y216"/>
  <c r="Z216"/>
  <c r="W216"/>
  <c r="Y16"/>
  <c r="AA16"/>
  <c r="X16"/>
  <c r="W16"/>
  <c r="Z16"/>
  <c r="Z10"/>
  <c r="X10"/>
  <c r="Y10"/>
  <c r="W10"/>
  <c r="AA10"/>
  <c r="Z269"/>
  <c r="X269"/>
  <c r="AA269"/>
  <c r="W269"/>
  <c r="Y269"/>
  <c r="X174"/>
  <c r="W174"/>
  <c r="Z174"/>
  <c r="Y174"/>
  <c r="AA174"/>
  <c r="W265"/>
  <c r="AA265"/>
  <c r="Z265"/>
  <c r="Y265"/>
  <c r="X265"/>
  <c r="X250"/>
  <c r="Z250"/>
  <c r="W250"/>
  <c r="AA250"/>
  <c r="Y250"/>
  <c r="Z156"/>
  <c r="Y156"/>
  <c r="X156"/>
  <c r="AA156"/>
  <c r="W156"/>
  <c r="Z145"/>
  <c r="AA145"/>
  <c r="W145"/>
  <c r="Y145"/>
  <c r="X145"/>
  <c r="AA52"/>
  <c r="Y52"/>
  <c r="W52"/>
  <c r="X52"/>
  <c r="Z52"/>
  <c r="Y49"/>
  <c r="X49"/>
  <c r="W49"/>
  <c r="AA49"/>
  <c r="Z49"/>
  <c r="AA4"/>
  <c r="Y4"/>
  <c r="Z4"/>
  <c r="W4"/>
  <c r="X4"/>
  <c r="AA47"/>
  <c r="Y47"/>
  <c r="X47"/>
  <c r="Z47"/>
  <c r="W47"/>
  <c r="X91"/>
  <c r="AA91"/>
  <c r="Z91"/>
  <c r="Y91"/>
  <c r="W91"/>
  <c r="W155"/>
  <c r="X155"/>
  <c r="Z155"/>
  <c r="AA155"/>
  <c r="Y155"/>
  <c r="Z128"/>
  <c r="X128"/>
  <c r="W128"/>
  <c r="Y128"/>
  <c r="AA128"/>
  <c r="X93"/>
  <c r="Y93"/>
  <c r="W93"/>
  <c r="Z93"/>
  <c r="AA93"/>
  <c r="Z243"/>
  <c r="AA243"/>
  <c r="W243"/>
  <c r="X243"/>
  <c r="Y243"/>
  <c r="W262"/>
  <c r="Y262"/>
  <c r="Z262"/>
  <c r="AA262"/>
  <c r="X262"/>
  <c r="Z219"/>
  <c r="X219"/>
  <c r="W219"/>
  <c r="Y219"/>
  <c r="AA219"/>
  <c r="AA67"/>
  <c r="W67"/>
  <c r="Z67"/>
  <c r="Y67"/>
  <c r="X67"/>
  <c r="Z104"/>
  <c r="X104"/>
  <c r="Y104"/>
  <c r="W104"/>
  <c r="AA104"/>
  <c r="Z136"/>
  <c r="W136"/>
  <c r="Y136"/>
  <c r="X136"/>
  <c r="AA136"/>
  <c r="Z190"/>
  <c r="X190"/>
  <c r="AA190"/>
  <c r="Y190"/>
  <c r="W190"/>
  <c r="Y5"/>
  <c r="W5"/>
  <c r="AA5"/>
  <c r="X5"/>
  <c r="Z5"/>
  <c r="Y176"/>
  <c r="W176"/>
  <c r="X176"/>
  <c r="AA176"/>
  <c r="Z176"/>
  <c r="Z48"/>
  <c r="AA48"/>
  <c r="Y48"/>
  <c r="X48"/>
  <c r="W48"/>
  <c r="AA173"/>
  <c r="X173"/>
  <c r="Z173"/>
  <c r="W173"/>
  <c r="Y173"/>
  <c r="W206"/>
  <c r="X206"/>
  <c r="AA206"/>
  <c r="Y206"/>
  <c r="Z206"/>
  <c r="W279"/>
  <c r="Y279"/>
  <c r="AA279"/>
  <c r="X279"/>
  <c r="Z279"/>
  <c r="Y7"/>
  <c r="Z7"/>
  <c r="W7"/>
  <c r="X7"/>
  <c r="AA7"/>
  <c r="W205"/>
  <c r="AA205"/>
  <c r="X205"/>
  <c r="Z205"/>
  <c r="Y205"/>
  <c r="AA240"/>
  <c r="Y240"/>
  <c r="Z240"/>
  <c r="W240"/>
  <c r="X240"/>
  <c r="Z212"/>
  <c r="AA212"/>
  <c r="Y212"/>
  <c r="W212"/>
  <c r="X212"/>
  <c r="X105"/>
  <c r="AA105"/>
  <c r="Y105"/>
  <c r="W105"/>
  <c r="Z105"/>
  <c r="W61"/>
  <c r="Y61"/>
  <c r="X61"/>
  <c r="Z61"/>
  <c r="AA61"/>
  <c r="Z147"/>
  <c r="Y147"/>
  <c r="X147"/>
  <c r="W147"/>
  <c r="AA147"/>
  <c r="X267"/>
  <c r="AA267"/>
  <c r="W267"/>
  <c r="Y267"/>
  <c r="Z267"/>
  <c r="W42"/>
  <c r="Z42"/>
  <c r="AA42"/>
  <c r="Y42"/>
  <c r="X42"/>
  <c r="W214"/>
  <c r="X214"/>
  <c r="AA214"/>
  <c r="Y214"/>
  <c r="Z214"/>
  <c r="X25"/>
  <c r="AA25"/>
  <c r="Z25"/>
  <c r="Y25"/>
  <c r="W25"/>
  <c r="AA15"/>
  <c r="Z15"/>
  <c r="Y15"/>
  <c r="W15"/>
  <c r="X15"/>
  <c r="Z64"/>
  <c r="W64"/>
  <c r="Y64"/>
  <c r="AA64"/>
  <c r="X64"/>
  <c r="Z222"/>
  <c r="AA222"/>
  <c r="X222"/>
  <c r="Y222"/>
  <c r="W222"/>
  <c r="Z124"/>
  <c r="W124"/>
  <c r="AA124"/>
  <c r="Y124"/>
  <c r="X124"/>
  <c r="X213"/>
  <c r="Z213"/>
  <c r="Y213"/>
  <c r="AA213"/>
  <c r="W213"/>
  <c r="Z11"/>
  <c r="W11"/>
  <c r="Y11"/>
  <c r="X11"/>
  <c r="AA11"/>
  <c r="X23"/>
  <c r="Y23"/>
  <c r="AA23"/>
  <c r="W23"/>
  <c r="Z23"/>
  <c r="Z73"/>
  <c r="X73"/>
  <c r="AA73"/>
  <c r="Y73"/>
  <c r="W73"/>
  <c r="AA203"/>
  <c r="X203"/>
  <c r="Y203"/>
  <c r="W203"/>
  <c r="Z203"/>
  <c r="Z199"/>
  <c r="AA199"/>
  <c r="Y199"/>
  <c r="W199"/>
  <c r="X199"/>
  <c r="Y210"/>
  <c r="X210"/>
  <c r="W210"/>
  <c r="Z210"/>
  <c r="AA210"/>
  <c r="W179"/>
  <c r="Z179"/>
  <c r="X179"/>
  <c r="Y179"/>
  <c r="AA179"/>
  <c r="X6"/>
  <c r="Z6"/>
  <c r="AA6"/>
  <c r="W6"/>
  <c r="Y6"/>
  <c r="AG14" l="1"/>
  <c r="AG13"/>
  <c r="AG12"/>
  <c r="AG11"/>
  <c r="AG10"/>
  <c r="AG23"/>
  <c r="AG26"/>
  <c r="AG22"/>
  <c r="AG24"/>
  <c r="AG25"/>
  <c r="AG36"/>
  <c r="AG35"/>
  <c r="AG38"/>
  <c r="AG37"/>
  <c r="AG34"/>
  <c r="AG18"/>
  <c r="AG16"/>
  <c r="AG17"/>
  <c r="AG20"/>
  <c r="AG19"/>
  <c r="AG32"/>
  <c r="AG31"/>
  <c r="AG30"/>
  <c r="AG29"/>
  <c r="AG28"/>
  <c r="AE34" l="1"/>
  <c r="AF34"/>
  <c r="O28" s="1"/>
  <c r="P28"/>
  <c r="H7" i="18" s="1"/>
  <c r="AE36" i="19"/>
  <c r="AD36" s="1"/>
  <c r="AF36"/>
  <c r="AF25"/>
  <c r="AE25"/>
  <c r="AD25" s="1"/>
  <c r="AE18"/>
  <c r="AD18" s="1"/>
  <c r="AF18"/>
  <c r="AF24"/>
  <c r="AE24"/>
  <c r="AD24" s="1"/>
  <c r="AF38"/>
  <c r="AE38"/>
  <c r="AD38" s="1"/>
  <c r="AE22"/>
  <c r="AF22"/>
  <c r="O16" s="1"/>
  <c r="P16"/>
  <c r="H5" i="18" s="1"/>
  <c r="AE35" i="19"/>
  <c r="AD35" s="1"/>
  <c r="M29" s="1"/>
  <c r="N29" s="1"/>
  <c r="AF35"/>
  <c r="AE26"/>
  <c r="AD26" s="1"/>
  <c r="AF26"/>
  <c r="AF30"/>
  <c r="AE30"/>
  <c r="AD30" s="1"/>
  <c r="AF23"/>
  <c r="AE23"/>
  <c r="AD23" s="1"/>
  <c r="M17" s="1"/>
  <c r="N17" s="1"/>
  <c r="AE29"/>
  <c r="AD29" s="1"/>
  <c r="M23" s="1"/>
  <c r="N23" s="1"/>
  <c r="AF29"/>
  <c r="AF10"/>
  <c r="O4" s="1"/>
  <c r="AE10"/>
  <c r="P4"/>
  <c r="H3" i="18" s="1"/>
  <c r="AE32" i="19"/>
  <c r="AD32" s="1"/>
  <c r="AF32"/>
  <c r="AF11"/>
  <c r="AE11"/>
  <c r="AD11" s="1"/>
  <c r="M5" s="1"/>
  <c r="N5" s="1"/>
  <c r="AE31"/>
  <c r="AD31" s="1"/>
  <c r="AF31"/>
  <c r="AF12"/>
  <c r="AE12"/>
  <c r="AD12" s="1"/>
  <c r="AE19"/>
  <c r="AD19" s="1"/>
  <c r="AF19"/>
  <c r="AF13"/>
  <c r="AE13"/>
  <c r="AD13" s="1"/>
  <c r="AF37"/>
  <c r="AE37"/>
  <c r="AD37" s="1"/>
  <c r="P22"/>
  <c r="H6" i="18" s="1"/>
  <c r="AE28" i="19"/>
  <c r="AF28"/>
  <c r="O22" s="1"/>
  <c r="AE20"/>
  <c r="AD20" s="1"/>
  <c r="AF20"/>
  <c r="AF17"/>
  <c r="AE17"/>
  <c r="AD17" s="1"/>
  <c r="M11" s="1"/>
  <c r="N11" s="1"/>
  <c r="P10"/>
  <c r="H4" i="18" s="1"/>
  <c r="AE16" i="19"/>
  <c r="AF16"/>
  <c r="O10" s="1"/>
  <c r="AE14"/>
  <c r="AD14" s="1"/>
  <c r="AF14"/>
  <c r="O17" l="1"/>
  <c r="P17" s="1"/>
  <c r="O29"/>
  <c r="P29" s="1"/>
  <c r="O23"/>
  <c r="P23" s="1"/>
  <c r="O5"/>
  <c r="P5" s="1"/>
  <c r="O11"/>
  <c r="P11" s="1"/>
  <c r="AD22"/>
  <c r="M16" s="1"/>
  <c r="N16"/>
  <c r="N22"/>
  <c r="AD28"/>
  <c r="M22" s="1"/>
  <c r="N4"/>
  <c r="AD10"/>
  <c r="M4" s="1"/>
  <c r="N10"/>
  <c r="AD16"/>
  <c r="M10" s="1"/>
  <c r="G208" i="18"/>
  <c r="G48"/>
  <c r="G4"/>
  <c r="G8"/>
  <c r="G110"/>
  <c r="G212"/>
  <c r="G122"/>
  <c r="G183"/>
  <c r="G70"/>
  <c r="G159"/>
  <c r="G141"/>
  <c r="G128"/>
  <c r="G65"/>
  <c r="G188"/>
  <c r="G239"/>
  <c r="G83"/>
  <c r="G12"/>
  <c r="G223"/>
  <c r="G167"/>
  <c r="G173"/>
  <c r="G140"/>
  <c r="G154"/>
  <c r="G148"/>
  <c r="G102"/>
  <c r="G95"/>
  <c r="G178"/>
  <c r="G130"/>
  <c r="G6"/>
  <c r="G92"/>
  <c r="G193"/>
  <c r="G89"/>
  <c r="G203"/>
  <c r="G135"/>
  <c r="G220"/>
  <c r="G17"/>
  <c r="G218"/>
  <c r="G31"/>
  <c r="G221"/>
  <c r="G61"/>
  <c r="G246"/>
  <c r="G27"/>
  <c r="G160"/>
  <c r="G99"/>
  <c r="G84"/>
  <c r="G64"/>
  <c r="G116"/>
  <c r="G50"/>
  <c r="G41"/>
  <c r="G94"/>
  <c r="G100"/>
  <c r="G197"/>
  <c r="G206"/>
  <c r="G152"/>
  <c r="G229"/>
  <c r="G166"/>
  <c r="G111"/>
  <c r="G39"/>
  <c r="G86"/>
  <c r="G56"/>
  <c r="G124"/>
  <c r="G67"/>
  <c r="G55"/>
  <c r="G87"/>
  <c r="G62"/>
  <c r="G97"/>
  <c r="G51"/>
  <c r="G72"/>
  <c r="G199"/>
  <c r="G63"/>
  <c r="G247"/>
  <c r="G44"/>
  <c r="G93"/>
  <c r="G244"/>
  <c r="G131"/>
  <c r="G216"/>
  <c r="G245"/>
  <c r="G32"/>
  <c r="G25"/>
  <c r="G241"/>
  <c r="G90"/>
  <c r="G129"/>
  <c r="G133"/>
  <c r="G42"/>
  <c r="G189"/>
  <c r="G211"/>
  <c r="G11"/>
  <c r="G250"/>
  <c r="G138"/>
  <c r="G195"/>
  <c r="G151"/>
  <c r="G36"/>
  <c r="G23"/>
  <c r="G106"/>
  <c r="G34"/>
  <c r="G26"/>
  <c r="G182"/>
  <c r="G185"/>
  <c r="G49"/>
  <c r="G215"/>
  <c r="G37"/>
  <c r="G112"/>
  <c r="G120"/>
  <c r="G68"/>
  <c r="G98"/>
  <c r="G18"/>
  <c r="G179"/>
  <c r="G113"/>
  <c r="G168"/>
  <c r="G201"/>
  <c r="G171"/>
  <c r="G164"/>
  <c r="G96"/>
  <c r="G24"/>
  <c r="G101"/>
  <c r="G79"/>
  <c r="G222"/>
  <c r="G243"/>
  <c r="G107"/>
  <c r="G149"/>
  <c r="G242"/>
  <c r="G240"/>
  <c r="G232"/>
  <c r="G114"/>
  <c r="G192"/>
  <c r="G9"/>
  <c r="G119"/>
  <c r="G115"/>
  <c r="G121"/>
  <c r="G175"/>
  <c r="G217"/>
  <c r="G103"/>
  <c r="G40"/>
  <c r="G147"/>
  <c r="G163"/>
  <c r="G177"/>
  <c r="G5"/>
  <c r="G16"/>
  <c r="G52"/>
  <c r="G78"/>
  <c r="G54"/>
  <c r="G181"/>
  <c r="G139"/>
  <c r="G19"/>
  <c r="G194"/>
  <c r="G66"/>
  <c r="G157"/>
  <c r="G249"/>
  <c r="G46"/>
  <c r="G202"/>
  <c r="G136"/>
  <c r="G251"/>
  <c r="G109"/>
  <c r="G38"/>
  <c r="G227"/>
  <c r="G118"/>
  <c r="G74"/>
  <c r="G207"/>
  <c r="G219"/>
  <c r="G176"/>
  <c r="G190"/>
  <c r="G43"/>
  <c r="G108"/>
  <c r="G228"/>
  <c r="G88"/>
  <c r="G134"/>
  <c r="G187"/>
  <c r="G117"/>
  <c r="G20"/>
  <c r="G76"/>
  <c r="G186"/>
  <c r="G22"/>
  <c r="G73"/>
  <c r="G35"/>
  <c r="G60"/>
  <c r="G15"/>
  <c r="G21"/>
  <c r="G230"/>
  <c r="G209"/>
  <c r="G233"/>
  <c r="G158"/>
  <c r="G204"/>
  <c r="G3"/>
  <c r="G214"/>
  <c r="G237"/>
  <c r="G33"/>
  <c r="G45"/>
  <c r="G196"/>
  <c r="G126"/>
  <c r="G29"/>
  <c r="G28"/>
  <c r="G213"/>
  <c r="G191"/>
  <c r="G144"/>
  <c r="G127"/>
  <c r="G53"/>
  <c r="G91"/>
  <c r="G77"/>
  <c r="G156"/>
  <c r="G58"/>
  <c r="G198"/>
  <c r="G143"/>
  <c r="G161"/>
  <c r="G234"/>
  <c r="G125"/>
  <c r="G47"/>
  <c r="G172"/>
  <c r="G80"/>
  <c r="G14"/>
  <c r="G236"/>
  <c r="G226"/>
  <c r="G57"/>
  <c r="G137"/>
  <c r="G104"/>
  <c r="G81"/>
  <c r="G153"/>
  <c r="G123"/>
  <c r="G200"/>
  <c r="G248"/>
  <c r="G235"/>
  <c r="G2"/>
  <c r="G225"/>
  <c r="G82"/>
  <c r="G10"/>
  <c r="G238"/>
  <c r="G71"/>
  <c r="G142"/>
  <c r="G169"/>
  <c r="G150"/>
  <c r="G75"/>
  <c r="G132"/>
  <c r="G146"/>
  <c r="G7"/>
  <c r="G85"/>
  <c r="G180"/>
  <c r="G205"/>
  <c r="G69"/>
  <c r="G184"/>
  <c r="G174"/>
  <c r="G162"/>
  <c r="G13"/>
  <c r="G165"/>
  <c r="G145"/>
  <c r="G224"/>
  <c r="G170"/>
  <c r="G231"/>
  <c r="G210"/>
  <c r="G105"/>
  <c r="G59"/>
  <c r="G30"/>
  <c r="G155"/>
  <c r="F26"/>
  <c r="F17"/>
  <c r="F31"/>
  <c r="F30"/>
  <c r="F6"/>
  <c r="F41"/>
  <c r="F12"/>
  <c r="F39"/>
  <c r="F35"/>
  <c r="F4"/>
  <c r="F34"/>
  <c r="F48"/>
  <c r="F7"/>
  <c r="F5"/>
  <c r="F33"/>
  <c r="F51"/>
  <c r="F44"/>
  <c r="F32"/>
  <c r="F25"/>
  <c r="F27"/>
  <c r="F42"/>
  <c r="F13"/>
  <c r="F49"/>
  <c r="F37"/>
  <c r="F18"/>
  <c r="F14"/>
  <c r="F45"/>
  <c r="F16"/>
  <c r="F23"/>
  <c r="F8"/>
  <c r="F46"/>
  <c r="F21"/>
  <c r="F9"/>
  <c r="F20"/>
  <c r="F22"/>
  <c r="F15"/>
  <c r="F3"/>
  <c r="F50"/>
  <c r="F28"/>
  <c r="F19"/>
  <c r="F38"/>
  <c r="F2"/>
  <c r="F11"/>
  <c r="F43"/>
  <c r="F40"/>
  <c r="F47"/>
  <c r="F29"/>
  <c r="F10"/>
  <c r="F24"/>
  <c r="F36"/>
  <c r="N28" i="19"/>
  <c r="AD34"/>
  <c r="M28" s="1"/>
</calcChain>
</file>

<file path=xl/sharedStrings.xml><?xml version="1.0" encoding="utf-8"?>
<sst xmlns="http://schemas.openxmlformats.org/spreadsheetml/2006/main" count="837" uniqueCount="221">
  <si>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</si>
  <si>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</si>
  <si>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</si>
  <si>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</si>
  <si>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</si>
  <si>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</si>
  <si>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</si>
  <si>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</si>
  <si>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</si>
  <si>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</si>
  <si>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</si>
  <si>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</si>
  <si>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</si>
  <si>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</si>
  <si>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</si>
  <si>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</si>
  <si>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</si>
  <si>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</si>
  <si>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</si>
  <si>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</si>
  <si>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</si>
  <si>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</si>
  <si>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</si>
  <si>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</si>
  <si>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</si>
  <si>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</si>
  <si>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</si>
  <si>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</si>
  <si>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</si>
  <si>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</si>
  <si>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</si>
  <si>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</si>
  <si>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</si>
  <si>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</si>
  <si>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</si>
  <si>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</si>
  <si>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</si>
  <si>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</si>
  <si>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</si>
  <si>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</si>
  <si>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</si>
  <si>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</si>
  <si>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</si>
  <si>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</si>
  <si>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</si>
  <si>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</si>
  <si>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</si>
  <si>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</si>
  <si>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</si>
  <si>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</si>
  <si>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</si>
  <si>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</si>
  <si>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</si>
  <si>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</si>
  <si>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</si>
  <si>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</si>
  <si>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</si>
  <si>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</si>
  <si>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</si>
  <si>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</si>
  <si>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</si>
  <si>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</si>
  <si>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</si>
  <si>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</si>
  <si>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</si>
  <si>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</si>
  <si>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</si>
  <si>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</si>
  <si>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</si>
  <si>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</si>
  <si>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</si>
  <si>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</si>
  <si>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</si>
  <si>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</si>
  <si>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</si>
  <si>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</si>
  <si>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</si>
  <si>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</si>
  <si>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</si>
  <si>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</si>
  <si>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</si>
  <si>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</si>
  <si>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</si>
  <si>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</si>
  <si>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</si>
  <si>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</si>
  <si>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</si>
  <si>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</si>
  <si>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</si>
  <si>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 xml:space="preserve">                        </t>
  </si>
  <si>
    <t>TIme Slots</t>
  </si>
  <si>
    <t>10:30-11:00</t>
  </si>
  <si>
    <t>11:00-11:30</t>
  </si>
  <si>
    <t>11:30-12:00</t>
  </si>
  <si>
    <t>Exhibitions</t>
  </si>
  <si>
    <t>Elaine Hagen</t>
  </si>
  <si>
    <t>Makayla Cross</t>
  </si>
  <si>
    <t>Josey Fey</t>
  </si>
  <si>
    <t>Lexi Thyberg</t>
  </si>
  <si>
    <t>Kristine Deberg</t>
  </si>
  <si>
    <t>Denise Benney</t>
  </si>
  <si>
    <t>total</t>
  </si>
  <si>
    <t>Cindy Baltezore</t>
  </si>
  <si>
    <t>1 pole</t>
  </si>
  <si>
    <t>Karlie Gehm</t>
  </si>
  <si>
    <t>Chloe Smit</t>
  </si>
  <si>
    <t>Aleah Marco</t>
  </si>
  <si>
    <t>Tessa Blanche</t>
  </si>
  <si>
    <t>Cami Wolles</t>
  </si>
  <si>
    <t>Joni Hoffman</t>
  </si>
  <si>
    <t>Aimee Sorensen</t>
  </si>
  <si>
    <t>Kellie VDB</t>
  </si>
  <si>
    <t>Olivia Selleck</t>
  </si>
  <si>
    <t>Callie Aamot</t>
  </si>
  <si>
    <t>Reagan Mehlbrech</t>
  </si>
  <si>
    <t>Cindy B</t>
  </si>
  <si>
    <t>Chelsey Mielke</t>
  </si>
  <si>
    <t>Marlee Gregg</t>
  </si>
  <si>
    <t>Gracey Stephens</t>
  </si>
  <si>
    <t>Margaret Miller</t>
  </si>
  <si>
    <t>Leah Hummel</t>
  </si>
  <si>
    <t>Anne Aamot</t>
  </si>
  <si>
    <t>Aimee S</t>
  </si>
  <si>
    <t>Jaymi Zacharias</t>
  </si>
  <si>
    <t>Autumn Maxfield</t>
  </si>
  <si>
    <t>BOBY</t>
  </si>
  <si>
    <t>Kensey Allen</t>
  </si>
  <si>
    <t>Snip</t>
  </si>
  <si>
    <t>Debbie Nelson</t>
  </si>
  <si>
    <t>Guys Luvin Fame</t>
  </si>
  <si>
    <t>Haylie Dresbach</t>
  </si>
  <si>
    <t>Onyx</t>
  </si>
  <si>
    <t>Dunits Crème Brulee</t>
  </si>
  <si>
    <t>TS Go Streakin Easy</t>
  </si>
  <si>
    <t xml:space="preserve">Premier Passum </t>
  </si>
  <si>
    <t>oy</t>
  </si>
  <si>
    <t>oco</t>
  </si>
  <si>
    <t>Grayson</t>
  </si>
  <si>
    <t>SEven</t>
  </si>
  <si>
    <t>Nellie</t>
  </si>
  <si>
    <t>Bullys Lion Queen</t>
  </si>
  <si>
    <t>Runningwiththedevil</t>
  </si>
  <si>
    <t>Jessica Nueller</t>
  </si>
  <si>
    <t>MFR Laughing Xena</t>
  </si>
  <si>
    <t>Hattie</t>
  </si>
  <si>
    <t>Holy French Fame</t>
  </si>
  <si>
    <t>Pam Vankekerix</t>
  </si>
  <si>
    <t>JPS kas Im stylish</t>
  </si>
  <si>
    <t>Kellie Vanderbrink</t>
  </si>
  <si>
    <t xml:space="preserve">Wild Woman </t>
  </si>
  <si>
    <t>MIP Streaking Seltzer</t>
  </si>
  <si>
    <t>Sawyers Joe Glo</t>
  </si>
  <si>
    <t>Kailey DeJong</t>
  </si>
  <si>
    <t>Ima Corona Gold</t>
  </si>
  <si>
    <t>Blue</t>
  </si>
  <si>
    <t>Flingin in the Sun</t>
  </si>
  <si>
    <t>Jacks Dashn Destiny</t>
  </si>
  <si>
    <t>Kix</t>
  </si>
  <si>
    <t>FamousFrenchCandy</t>
  </si>
  <si>
    <t>Candice Aamot</t>
  </si>
  <si>
    <t>Fergie</t>
  </si>
  <si>
    <t>streaker</t>
  </si>
  <si>
    <t>co</t>
  </si>
  <si>
    <t>Leo's Teddy</t>
  </si>
  <si>
    <t>Rocky</t>
  </si>
  <si>
    <t>Split</t>
  </si>
  <si>
    <t>Hatty Fey</t>
  </si>
  <si>
    <t>Maude</t>
  </si>
  <si>
    <t>Sage</t>
  </si>
  <si>
    <t>O So Country</t>
  </si>
  <si>
    <t xml:space="preserve">Gunning for fame </t>
  </si>
  <si>
    <t>Linx</t>
  </si>
  <si>
    <t>Lily Schulenberg</t>
  </si>
  <si>
    <t>PC Tullys FrostLady</t>
  </si>
  <si>
    <t>Ronna Pinney</t>
  </si>
  <si>
    <t>SP Streaknfreaknfast</t>
  </si>
  <si>
    <t>Stacy Albers</t>
  </si>
  <si>
    <t>Sunny</t>
  </si>
  <si>
    <t>Jett</t>
  </si>
  <si>
    <t>Olvia Selleck</t>
  </si>
  <si>
    <t>Triple Black Caddy</t>
  </si>
  <si>
    <t>Katie Koedam</t>
  </si>
  <si>
    <t>Star</t>
  </si>
  <si>
    <t>Brittany Dieters</t>
  </si>
  <si>
    <t xml:space="preserve">A Guy With Fame </t>
  </si>
  <si>
    <t>Katie Novak</t>
  </si>
  <si>
    <t xml:space="preserve">Linx </t>
  </si>
  <si>
    <t>Carrie Dieters</t>
  </si>
  <si>
    <t>Elsa</t>
  </si>
  <si>
    <t>Margarett Miller</t>
  </si>
  <si>
    <t>Seven</t>
  </si>
  <si>
    <t>Shannon Sokolowski</t>
  </si>
  <si>
    <t>Horse 1</t>
  </si>
  <si>
    <t>Jodi Nelson</t>
  </si>
  <si>
    <t>Ava</t>
  </si>
  <si>
    <t>Simon</t>
  </si>
  <si>
    <t>Eva Schafer</t>
  </si>
  <si>
    <t>Zipper</t>
  </si>
  <si>
    <t>Tessa Schneider</t>
  </si>
  <si>
    <t>Dat Baby Streakin</t>
  </si>
  <si>
    <t>Grace merrigan</t>
  </si>
  <si>
    <t>VF modansix</t>
  </si>
  <si>
    <t xml:space="preserve">JP fourturbojet </t>
  </si>
  <si>
    <t>Guys Luvin fame</t>
  </si>
  <si>
    <t>BR Snippysgogo drift</t>
  </si>
  <si>
    <t>SCRATCH</t>
  </si>
  <si>
    <t>Shelby Strand</t>
  </si>
  <si>
    <t>Woody</t>
  </si>
  <si>
    <t>charm</t>
  </si>
  <si>
    <t>Carmindee Ricky</t>
  </si>
  <si>
    <t>Aishas burning love</t>
  </si>
  <si>
    <t xml:space="preserve">Rochel Chapman </t>
  </si>
  <si>
    <t>Gabby</t>
  </si>
  <si>
    <t>Trinity Chapman</t>
  </si>
  <si>
    <t>Fancy</t>
  </si>
  <si>
    <t>Scratch</t>
  </si>
  <si>
    <t>Kaylee Novak</t>
  </si>
  <si>
    <t>Ava Schaffer</t>
  </si>
  <si>
    <t>NT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</si>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</sst>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 applyProtection="1">
      <alignment horizontal="center"/>
    </xf>
    <xf numFmtId="164" fontId="11" fillId="0" borderId="7" xfId="0" applyNumberFormat="1" applyFont="1" applyBorder="1" applyAlignment="1">
      <alignment horizontal="center"/>
    </xf>
    <xf numFmtId="0" fontId="5" fillId="0" borderId="26" xfId="0" applyFont="1" applyBorder="1" applyProtection="1"/>
    <xf numFmtId="164" fontId="5" fillId="5" borderId="1" xfId="0" applyNumberFormat="1" applyFont="1" applyFill="1" applyBorder="1" applyAlignment="1" applyProtection="1">
      <alignment horizontal="center"/>
      <protection locked="0"/>
    </xf>
    <xf numFmtId="0" fontId="0" fillId="13" borderId="0" xfId="0" applyFill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8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39850"/>
          <a:ext cx="5959475" cy="98742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84200" y="5086350"/>
          <a:ext cx="4400550" cy="911225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55625" y="6473825"/>
          <a:ext cx="4352925" cy="939800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661274"/>
          <a:ext cx="5940425" cy="31083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84200" y="11918950"/>
          <a:ext cx="5184775" cy="85725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65150" y="13522325"/>
          <a:ext cx="5251450" cy="85407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52" t="s">
        <v>34</v>
      </c>
      <c r="B1" s="252"/>
      <c r="C1" s="252"/>
    </row>
    <row r="2" spans="1:13" ht="16.5" customHeight="1" thickBot="1">
      <c r="A2" s="253" t="s">
        <v>36</v>
      </c>
      <c r="B2" s="254"/>
      <c r="C2" s="254"/>
      <c r="D2" s="254"/>
      <c r="E2" s="254"/>
      <c r="F2" s="254"/>
      <c r="G2" s="254"/>
      <c r="H2" s="254"/>
      <c r="I2" s="254"/>
      <c r="J2" s="255"/>
    </row>
    <row r="3" spans="1:13" ht="15" customHeight="1">
      <c r="B3" s="149" t="s">
        <v>43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38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39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66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68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53" t="s">
        <v>37</v>
      </c>
      <c r="B16" s="254"/>
      <c r="C16" s="254"/>
      <c r="D16" s="254"/>
      <c r="E16" s="254"/>
      <c r="F16" s="254"/>
      <c r="G16" s="254"/>
      <c r="H16" s="254"/>
      <c r="I16" s="254"/>
      <c r="J16" s="255"/>
    </row>
    <row r="17" spans="2:27" ht="15" customHeight="1">
      <c r="B17" s="152" t="s">
        <v>59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44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57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41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40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56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45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60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46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47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48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49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55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53" t="s">
        <v>50</v>
      </c>
      <c r="B57" s="254"/>
      <c r="C57" s="254"/>
      <c r="D57" s="254"/>
      <c r="E57" s="254"/>
      <c r="F57" s="254"/>
      <c r="G57" s="254"/>
      <c r="H57" s="254"/>
      <c r="I57" s="254"/>
      <c r="J57" s="255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51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52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53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58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54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61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62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53" t="s">
        <v>35</v>
      </c>
      <c r="B76" s="254"/>
      <c r="C76" s="254"/>
      <c r="D76" s="254"/>
      <c r="E76" s="254"/>
      <c r="F76" s="254"/>
      <c r="G76" s="254"/>
      <c r="H76" s="254"/>
      <c r="I76" s="254"/>
      <c r="J76" s="255"/>
    </row>
    <row r="77" spans="1:12" ht="15" customHeight="1">
      <c r="A77" s="243" t="s">
        <v>63</v>
      </c>
      <c r="B77" s="244"/>
      <c r="C77" s="244"/>
      <c r="D77" s="244"/>
      <c r="E77" s="244"/>
      <c r="F77" s="244"/>
      <c r="G77" s="244"/>
      <c r="H77" s="244"/>
      <c r="I77" s="244"/>
      <c r="J77" s="245"/>
      <c r="K77" s="148"/>
      <c r="L77" s="148"/>
    </row>
    <row r="78" spans="1:12">
      <c r="A78" s="246"/>
      <c r="B78" s="247"/>
      <c r="C78" s="247"/>
      <c r="D78" s="247"/>
      <c r="E78" s="247"/>
      <c r="F78" s="247"/>
      <c r="G78" s="247"/>
      <c r="H78" s="247"/>
      <c r="I78" s="247"/>
      <c r="J78" s="248"/>
      <c r="K78" s="148"/>
      <c r="L78" s="148"/>
    </row>
    <row r="79" spans="1:12" ht="15.75" thickBot="1">
      <c r="A79" s="249"/>
      <c r="B79" s="250"/>
      <c r="C79" s="250"/>
      <c r="D79" s="250"/>
      <c r="E79" s="250"/>
      <c r="F79" s="250"/>
      <c r="G79" s="250"/>
      <c r="H79" s="250"/>
      <c r="I79" s="250"/>
      <c r="J79" s="251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64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65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W286"/>
  <sheetViews>
    <sheetView zoomScale="68" workbookViewId="0">
      <pane ySplit="1" topLeftCell="A2" activePane="bottomLeft" state="frozen"/>
      <selection pane="bottomLeft" activeCell="D3" sqref="D3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5.85546875" style="71" customWidth="1"/>
    <col min="5" max="5" width="15.85546875" style="105" customWidth="1"/>
    <col min="6" max="7" width="15.85546875" style="21" customWidth="1"/>
    <col min="8" max="8" width="15.85546875" style="197" customWidth="1"/>
    <col min="9" max="10" width="15.85546875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customWidth="1"/>
    <col min="20" max="20" width="16.140625" style="21" customWidth="1"/>
    <col min="21" max="23" width="9.140625" style="21" customWidth="1"/>
    <col min="24" max="24" width="2.28515625" style="21" customWidth="1"/>
    <col min="25" max="29" width="3.28515625" style="21" customWidth="1"/>
    <col min="30" max="30" width="4.28515625" style="21" customWidth="1"/>
    <col min="31" max="31" width="6.5703125" style="21" customWidth="1"/>
    <col min="32" max="32" width="7.28515625" style="21" customWidth="1"/>
    <col min="33" max="33" width="5.7109375" style="21" customWidth="1"/>
    <col min="34" max="34" width="6.140625" style="21" customWidth="1"/>
    <col min="35" max="35" width="5.42578125" style="21" customWidth="1"/>
    <col min="36" max="36" width="8" style="21" customWidth="1"/>
    <col min="37" max="37" width="2" style="21" customWidth="1"/>
    <col min="38" max="39" width="9.140625" style="21" customWidth="1"/>
    <col min="40" max="40" width="5.85546875" style="21" customWidth="1"/>
    <col min="41" max="42" width="5" style="21" customWidth="1"/>
    <col min="43" max="43" width="10.42578125" style="21" customWidth="1"/>
    <col min="44" max="44" width="5" style="21" customWidth="1"/>
    <col min="45" max="46" width="8.5703125" style="21" customWidth="1"/>
    <col min="47" max="48" width="8.28515625" style="21" customWidth="1"/>
    <col min="49" max="49" width="5.85546875" style="21" customWidth="1"/>
    <col min="50" max="65" width="9.140625" style="21" customWidth="1"/>
    <col min="66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Hatty Fey</v>
      </c>
      <c r="C2" s="23" t="str">
        <f>IFERROR(Draw!H2,"")</f>
        <v>Maude</v>
      </c>
      <c r="D2" s="61">
        <v>16.370999999999999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4000.000000001</v>
      </c>
      <c r="G2" s="107" t="str">
        <f>IF(F2&lt;4000,F2,"")</f>
        <v/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Hatty FeyMaude</v>
      </c>
      <c r="U2" s="109">
        <f>D2</f>
        <v>16.370999999999999</v>
      </c>
      <c r="X2" s="3" t="str">
        <f>IFERROR(VLOOKUP('Open 2'!F2,$AE$3:$AF$7,2,TRUE),"")</f>
        <v/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Elaine Hagen</v>
      </c>
      <c r="C3" s="240" t="str">
        <f>IFERROR(Draw!H3,"")</f>
        <v>MIP Streaking Seltzer</v>
      </c>
      <c r="D3" s="241">
        <v>17.024000000000001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17.024000002000001</v>
      </c>
      <c r="G3" s="107">
        <f t="shared" ref="G3:G66" si="0">IF(F3&lt;4000,F3,"")</f>
        <v>17.024000002000001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88" t="s">
        <v>78</v>
      </c>
      <c r="J3" s="289"/>
      <c r="K3" s="188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Elaine HagenMIP Streaking Seltzer</v>
      </c>
      <c r="U3" s="109">
        <f t="shared" ref="U3:U66" si="2">D3</f>
        <v>17.024000000000001</v>
      </c>
      <c r="X3" s="3" t="str">
        <f>IFERROR(VLOOKUP('Open 2'!F3,$AE$3:$AF$7,2,TRUE),"")</f>
        <v/>
      </c>
      <c r="Y3" s="8" t="str">
        <f>IFERROR(IF(X3=$Y$1,'Open 2'!F3,""),"")</f>
        <v/>
      </c>
      <c r="Z3" s="8" t="str">
        <f>IFERROR(IF(X3=$Z$1,'Open 2'!F3,""),"")</f>
        <v/>
      </c>
      <c r="AA3" s="8" t="str">
        <f>IFERROR(IF(X3=$AA$1,'Open 2'!F3,""),"")</f>
        <v/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 t="e">
        <f>MIN('Open 2'!G:G)</f>
        <v>#N/A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Aleah Marco</v>
      </c>
      <c r="C4" s="23" t="str">
        <f>IFERROR(Draw!H4,"")</f>
        <v xml:space="preserve">Premier Passum </v>
      </c>
      <c r="D4" s="241">
        <v>15.862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15.862000003</v>
      </c>
      <c r="G4" s="107">
        <f t="shared" si="0"/>
        <v>15.862000003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90" t="s">
        <v>3</v>
      </c>
      <c r="N4" s="46" t="str">
        <f>'Open 2'!AF10</f>
        <v>-</v>
      </c>
      <c r="O4" s="29" t="str">
        <f>'Open 2'!AG10</f>
        <v>-</v>
      </c>
      <c r="P4" s="29" t="str">
        <f>'Open 2'!AH10</f>
        <v>-</v>
      </c>
      <c r="Q4" s="47" t="str">
        <f>'Open 2'!AI10</f>
        <v>-</v>
      </c>
      <c r="R4" s="181">
        <f>AJ10</f>
        <v>86.625</v>
      </c>
      <c r="T4" s="21" t="str">
        <f t="shared" si="1"/>
        <v xml:space="preserve">Aleah MarcoPremier Passum </v>
      </c>
      <c r="U4" s="109">
        <f t="shared" si="2"/>
        <v>15.862</v>
      </c>
      <c r="X4" s="3" t="str">
        <f>IFERROR(VLOOKUP('Open 2'!F4,$AE$3:$AF$7,2,TRUE),"")</f>
        <v/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 t="str">
        <f>IFERROR(IF($X4=$AB$1,'Open 2'!F4,""),"")</f>
        <v/>
      </c>
      <c r="AC4" s="8" t="str">
        <f>IFERROR(IF(X4=$AC$1,'Open 2'!F4,""),"")</f>
        <v/>
      </c>
      <c r="AD4" s="18"/>
      <c r="AE4" s="10" t="e">
        <f>AE3+0.5</f>
        <v>#N/A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86.625</v>
      </c>
      <c r="AT4" s="177">
        <f t="shared" si="3"/>
        <v>74.25</v>
      </c>
      <c r="AU4" s="177">
        <f t="shared" si="3"/>
        <v>49.5</v>
      </c>
      <c r="AV4" s="177">
        <f t="shared" si="3"/>
        <v>37.125</v>
      </c>
    </row>
    <row r="5" spans="1:49" ht="16.5" thickBot="1">
      <c r="A5" s="22">
        <f>IF(B5="","",Draw!F5)</f>
        <v>4</v>
      </c>
      <c r="B5" s="23" t="str">
        <f>IFERROR(Draw!G5,"")</f>
        <v>Makayla Cross</v>
      </c>
      <c r="C5" s="23" t="str">
        <f>IFERROR(Draw!H5,"")</f>
        <v>Aishas burning love</v>
      </c>
      <c r="D5" s="61">
        <v>16.138000000000002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16.138000004000002</v>
      </c>
      <c r="G5" s="107">
        <f t="shared" si="0"/>
        <v>16.138000004000002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 t="e">
        <f>'Open 2'!AE3</f>
        <v>#N/A</v>
      </c>
      <c r="M5" s="291"/>
      <c r="N5" s="37" t="str">
        <f>IF($K$13&lt;"2","",'Open 2'!AF11)</f>
        <v/>
      </c>
      <c r="O5" s="26" t="str">
        <f>IF(N5="","",'Open 2'!AG11)</f>
        <v/>
      </c>
      <c r="P5" s="26" t="str">
        <f>IF(O5="","",'Open 2'!AH11)</f>
        <v/>
      </c>
      <c r="Q5" s="48" t="str">
        <f>IF(P5="","",'Open 2'!AI11)</f>
        <v/>
      </c>
      <c r="R5" s="182" t="str">
        <f>AJ11</f>
        <v/>
      </c>
      <c r="T5" s="21" t="str">
        <f t="shared" si="1"/>
        <v>Makayla CrossAishas burning love</v>
      </c>
      <c r="U5" s="109">
        <f t="shared" si="2"/>
        <v>16.138000000000002</v>
      </c>
      <c r="X5" s="3" t="str">
        <f>IFERROR(VLOOKUP('Open 2'!F5,$AE$3:$AF$7,2,TRUE),"")</f>
        <v/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 t="str">
        <f>IFERROR(IF($X5=$AB$1,'Open 2'!F5,""),"")</f>
        <v/>
      </c>
      <c r="AC5" s="8" t="str">
        <f>IFERROR(IF(X5=$AC$1,'Open 2'!F5,""),"")</f>
        <v/>
      </c>
      <c r="AD5" s="18"/>
      <c r="AE5" s="10" t="e">
        <f>AE4+0.5</f>
        <v>#N/A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0</v>
      </c>
      <c r="AT5" s="177">
        <f t="shared" si="3"/>
        <v>0</v>
      </c>
      <c r="AU5" s="177">
        <f t="shared" si="3"/>
        <v>0</v>
      </c>
      <c r="AV5" s="177">
        <f t="shared" si="3"/>
        <v>0</v>
      </c>
    </row>
    <row r="6" spans="1:49" ht="16.5" thickBot="1">
      <c r="A6" s="22">
        <f>IF(B6="","",Draw!F6)</f>
        <v>5</v>
      </c>
      <c r="B6" s="23" t="str">
        <f>IFERROR(Draw!G6,"")</f>
        <v>Pam Vankekerix</v>
      </c>
      <c r="C6" s="23" t="str">
        <f>IFERROR(Draw!H6,"")</f>
        <v>JPS kas Im stylish</v>
      </c>
      <c r="D6" s="62">
        <v>21.155999999999999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21.156000004999999</v>
      </c>
      <c r="G6" s="107">
        <f t="shared" si="0"/>
        <v>21.156000004999999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 t="e">
        <f>'Open 2'!AE4</f>
        <v>#N/A</v>
      </c>
      <c r="M6" s="291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Pam VankekerixJPS kas Im stylish</v>
      </c>
      <c r="U6" s="109">
        <f t="shared" si="2"/>
        <v>21.155999999999999</v>
      </c>
      <c r="X6" s="3" t="str">
        <f>IFERROR(VLOOKUP('Open 2'!F6,$AE$3:$AF$7,2,TRUE),"")</f>
        <v/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 t="str">
        <f>IFERROR(IF($X6=$AB$1,'Open 2'!F6,""),"")</f>
        <v/>
      </c>
      <c r="AC6" s="8" t="str">
        <f>IFERROR(IF(X6=$AC$1,'Open 2'!F6,""),"")</f>
        <v/>
      </c>
      <c r="AD6" s="18"/>
      <c r="AE6" s="10" t="e">
        <f>IF((COUNTIF('Open 2'!$A$2:$A$286,"&gt;0")+COUNTIF('Open 2'!$A$2:$A$286,"co")+COUNTIF('Open 2'!$A$2:$A$286,"yco"))&gt;=200,AE5+0.5,AE5+1)</f>
        <v>#N/A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 t="e">
        <f>'Open 2'!AE5</f>
        <v>#N/A</v>
      </c>
      <c r="M7" s="291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Kellie Vanderbrink</v>
      </c>
      <c r="C8" s="23" t="str">
        <f>IFERROR(Draw!H8,"")</f>
        <v xml:space="preserve">Wild Woman </v>
      </c>
      <c r="D8" s="61">
        <v>16.850999999999999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16.851000007</v>
      </c>
      <c r="G8" s="107">
        <f t="shared" si="0"/>
        <v>16.851000007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 t="e">
        <f>'Open 2'!AE6</f>
        <v>#N/A</v>
      </c>
      <c r="M8" s="292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 xml:space="preserve">Kellie VanderbrinkWild Woman </v>
      </c>
      <c r="U8" s="109">
        <f t="shared" si="2"/>
        <v>16.850999999999999</v>
      </c>
      <c r="X8" s="3" t="str">
        <f>IFERROR(VLOOKUP('Open 2'!F8,$AE$3:$AF$7,2,TRUE),"")</f>
        <v/>
      </c>
      <c r="Y8" s="8" t="str">
        <f>IFERROR(IF(X8=$Y$1,'Open 2'!F8,""),"")</f>
        <v/>
      </c>
      <c r="Z8" s="8" t="str">
        <f>IFERROR(IF(X8=$Z$1,'Open 2'!F8,""),"")</f>
        <v/>
      </c>
      <c r="AA8" s="8" t="str">
        <f>IFERROR(IF(X8=$AA$1,'Open 2'!F8,""),"")</f>
        <v/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Tessa Schneider</v>
      </c>
      <c r="C9" s="23" t="str">
        <f>IFERROR(Draw!H9,"")</f>
        <v>Dat Baby Streakin</v>
      </c>
      <c r="D9" s="60">
        <v>918.03200000000004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918.03200000800007</v>
      </c>
      <c r="G9" s="107">
        <f t="shared" si="0"/>
        <v>918.03200000800007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Tessa SchneiderDat Baby Streakin</v>
      </c>
      <c r="U9" s="109">
        <f t="shared" si="2"/>
        <v>918.03200000000004</v>
      </c>
      <c r="X9" s="3" t="str">
        <f>IFERROR(VLOOKUP('Open 2'!F9,$AE$3:$AF$7,2,TRUE),"")</f>
        <v/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86.625</v>
      </c>
      <c r="AT9" s="176">
        <f>AT2*$AQ$12</f>
        <v>74.25</v>
      </c>
      <c r="AU9" s="176">
        <f>AU2*$AQ$12</f>
        <v>49.5</v>
      </c>
      <c r="AV9" s="176">
        <f>AV2*$AQ$12</f>
        <v>37.125</v>
      </c>
    </row>
    <row r="10" spans="1:49" ht="16.5" thickBot="1">
      <c r="A10" s="22">
        <f>IF(B10="","",Draw!F10)</f>
        <v>8</v>
      </c>
      <c r="B10" s="23" t="s">
        <v>217</v>
      </c>
      <c r="C10" s="23" t="s">
        <v>197</v>
      </c>
      <c r="D10" s="59">
        <v>18.780999999999999</v>
      </c>
      <c r="E10" s="106">
        <v>8.9999999999999995E-9</v>
      </c>
      <c r="F10" s="107" t="e">
        <f>IF(INDEX('Enter Draw'!$D$3:$D$252,MATCH(CONCATENATE('Open 2'!B10,'Open 2'!C10),'Enter Draw'!$Z$3:$Z$252,0),1)="oy",4000+E10,IF(D10="scratch",3000+E10,IF(D10="nt",1000+E10,IF((D10+E10)&gt;5,D10+E10,""))))</f>
        <v>#N/A</v>
      </c>
      <c r="G10" s="107" t="e">
        <f t="shared" si="0"/>
        <v>#N/A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5"/>
      <c r="K10" s="90"/>
      <c r="L10" s="57">
        <v>1</v>
      </c>
      <c r="M10" s="293" t="s">
        <v>4</v>
      </c>
      <c r="N10" s="46" t="str">
        <f>'Open 2'!AF16</f>
        <v>-</v>
      </c>
      <c r="O10" s="29" t="str">
        <f>'Open 2'!AG16</f>
        <v>-</v>
      </c>
      <c r="P10" s="29" t="str">
        <f>'Open 2'!AH16</f>
        <v>-</v>
      </c>
      <c r="Q10" s="47" t="str">
        <f>'Open 2'!AI16</f>
        <v>-</v>
      </c>
      <c r="R10" s="181">
        <f>AJ16</f>
        <v>74.25</v>
      </c>
      <c r="T10" s="21" t="str">
        <f t="shared" si="1"/>
        <v>Ava SchafferZipper</v>
      </c>
      <c r="U10" s="109">
        <f t="shared" si="2"/>
        <v>18.780999999999999</v>
      </c>
      <c r="X10" s="3" t="str">
        <f>IFERROR(VLOOKUP('Open 2'!F10,$AE$3:$AF$7,2,TRUE),"")</f>
        <v/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 t="str">
        <f>IFERROR(IF($X10=$AB$1,'Open 2'!F10,""),"")</f>
        <v/>
      </c>
      <c r="AC10" s="8" t="str">
        <f>IFERROR(IF(X10=$AC$1,'Open 2'!F10,""),"")</f>
        <v/>
      </c>
      <c r="AD10" s="18" t="s">
        <v>20</v>
      </c>
      <c r="AE10" s="297" t="s">
        <v>3</v>
      </c>
      <c r="AF10" s="73" t="str">
        <f>IF(AG10="-","-",AD10)</f>
        <v>-</v>
      </c>
      <c r="AG10" s="73" t="str">
        <f>IFERROR(INDEX('Open 2'!B:F,MATCH(AI10,'Open 2'!$F:$F,0),1),"-")</f>
        <v>-</v>
      </c>
      <c r="AH10" s="73" t="str">
        <f>IFERROR(INDEX('Open 2'!$B:$F,MATCH(AI10,'Open 2'!$F:$F,0),2),"-")</f>
        <v>-</v>
      </c>
      <c r="AI10" s="8" t="str">
        <f>IFERROR(SMALL($Y$2:$Y$286,AK10),"-")</f>
        <v>-</v>
      </c>
      <c r="AJ10" s="178">
        <f>IF(AS4&gt;0,AS4,"")</f>
        <v>86.625</v>
      </c>
      <c r="AK10">
        <v>1</v>
      </c>
      <c r="AL10"/>
      <c r="AM10"/>
      <c r="AN10" s="281" t="s">
        <v>73</v>
      </c>
      <c r="AO10" s="281"/>
      <c r="AP10" s="281"/>
      <c r="AQ10" s="21">
        <f>K11</f>
        <v>11</v>
      </c>
    </row>
    <row r="11" spans="1:49" ht="16.5" thickBot="1">
      <c r="A11" s="22" t="str">
        <f>IF(B11="","",Draw!F11)</f>
        <v>co</v>
      </c>
      <c r="B11" s="23" t="str">
        <f>IFERROR(Draw!G11,"")</f>
        <v>Elaine Hagen</v>
      </c>
      <c r="C11" s="23" t="str">
        <f>IFERROR(Draw!H11,"")</f>
        <v>Sawyers Joe Glo</v>
      </c>
      <c r="D11" s="60">
        <v>17.648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17.648000010000001</v>
      </c>
      <c r="G11" s="107">
        <f t="shared" si="0"/>
        <v>17.648000010000001</v>
      </c>
      <c r="H11" s="90">
        <f>IF(A11="co",VLOOKUP(CONCATENATE(B11,C11),'Open 1'!T:U,2,FALSE),IF(A11="yco",VLOOKUP(CONCATENATE(B11,C11),Youth!S:U,2,FALSE),IF(OR(AND(D11&gt;1,D11&lt;1050),D11="nt",D11="",D11="scratch"),"","Not valid")))</f>
        <v>17.648</v>
      </c>
      <c r="I11" s="288" t="s">
        <v>75</v>
      </c>
      <c r="J11" s="289"/>
      <c r="K11" s="217">
        <f>COUNTIF('Open 2'!$A$2:$A$286,"&gt;0")+COUNTIF('Open 2'!$A$2:$A$286,"co")+COUNTIF('Open 2'!$A$2:$A$286,"yco")-COUNTIF(D2:D286,"scratch")-COUNTIF(F2:F286,"&gt;=4000")</f>
        <v>11</v>
      </c>
      <c r="L11" s="58">
        <v>2</v>
      </c>
      <c r="M11" s="294"/>
      <c r="N11" s="37" t="str">
        <f>IF($K$13&lt;"2","",'Open 2'!AF17)</f>
        <v/>
      </c>
      <c r="O11" s="26" t="str">
        <f>IF(N11="","",'Open 2'!AG17)</f>
        <v/>
      </c>
      <c r="P11" s="26" t="str">
        <f>IF(O11="","",'Open 2'!AH17)</f>
        <v/>
      </c>
      <c r="Q11" s="48" t="str">
        <f>IF(P11="","",'Open 2'!AI17)</f>
        <v/>
      </c>
      <c r="R11" s="182" t="str">
        <f>AJ17</f>
        <v/>
      </c>
      <c r="T11" s="21" t="str">
        <f t="shared" si="1"/>
        <v>Elaine HagenSawyers Joe Glo</v>
      </c>
      <c r="U11" s="109">
        <f t="shared" si="2"/>
        <v>17.648</v>
      </c>
      <c r="X11" s="3" t="str">
        <f>IFERROR(VLOOKUP('Open 2'!F11,$AE$3:$AF$7,2,TRUE),"")</f>
        <v/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77"/>
      <c r="AF11" s="73" t="str">
        <f>IF(AG11="-","-",AD11)</f>
        <v>-</v>
      </c>
      <c r="AG11" s="73" t="str">
        <f>IFERROR(INDEX('Open 2'!B:F,MATCH(AI11,'Open 2'!$F:$F,0),1),"-")</f>
        <v>-</v>
      </c>
      <c r="AH11" s="73" t="str">
        <f>IFERROR(INDEX('Open 2'!$B:$F,MATCH(AI11,'Open 2'!$F:$F,0),2),"-")</f>
        <v>-</v>
      </c>
      <c r="AI11" s="8" t="str">
        <f>IFERROR(SMALL($Y$2:$Y$286,AK11),"-")</f>
        <v>-</v>
      </c>
      <c r="AJ11" s="178" t="str">
        <f>IF(AS5&gt;0,AS5,"")</f>
        <v/>
      </c>
      <c r="AK11">
        <v>2</v>
      </c>
      <c r="AL11"/>
      <c r="AM11"/>
      <c r="AN11" s="281" t="s">
        <v>74</v>
      </c>
      <c r="AO11" s="281"/>
      <c r="AP11" s="281"/>
      <c r="AQ11" s="176">
        <v>22.5</v>
      </c>
    </row>
    <row r="12" spans="1:49" ht="16.5" thickBot="1">
      <c r="A12" s="22" t="str">
        <f>IF(B12="","",Draw!F12)</f>
        <v>co</v>
      </c>
      <c r="B12" s="23" t="str">
        <f>IFERROR(Draw!G12,"")</f>
        <v>Makayla Cross</v>
      </c>
      <c r="C12" s="23" t="str">
        <f>IFERROR(Draw!H12,"")</f>
        <v>Jacks Dashn Destiny</v>
      </c>
      <c r="D12" s="62">
        <v>15.662000000000001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15.662000011</v>
      </c>
      <c r="G12" s="107">
        <f t="shared" si="0"/>
        <v>15.662000011</v>
      </c>
      <c r="H12" s="90">
        <f>IF(A12="co",VLOOKUP(CONCATENATE(B12,C12),'Open 1'!T:U,2,FALSE),IF(A12="yco",VLOOKUP(CONCATENATE(B12,C12),Youth!S:U,2,FALSE),IF(OR(AND(D12&gt;1,D12&lt;1050),D12="nt",D12="",D12="scratch"),"","Not valid")))</f>
        <v>15.928000000000001</v>
      </c>
      <c r="L12" s="58">
        <v>3</v>
      </c>
      <c r="M12" s="294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>Makayla CrossJacks Dashn Destiny</v>
      </c>
      <c r="U12" s="109">
        <f t="shared" si="2"/>
        <v>15.662000000000001</v>
      </c>
      <c r="X12" s="3" t="str">
        <f>IFERROR(VLOOKUP('Open 2'!F12,$AE$3:$AF$7,2,TRUE),"")</f>
        <v/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77"/>
      <c r="AF12" s="73" t="str">
        <f>IF(AG12="-","-",AD12)</f>
        <v>-</v>
      </c>
      <c r="AG12" s="73" t="str">
        <f>IFERROR(INDEX('Open 2'!B:F,MATCH(AI12,'Open 2'!$F:$F,0),1),"-")</f>
        <v>-</v>
      </c>
      <c r="AH12" s="73" t="str">
        <f>IFERROR(INDEX('Open 2'!$B:$F,MATCH(AI12,'Open 2'!$F:$F,0),2),"-")</f>
        <v>-</v>
      </c>
      <c r="AI12" s="8" t="str">
        <f>IFERROR(SMALL($Y$2:$Y$286,AK12),"-")</f>
        <v>-</v>
      </c>
      <c r="AJ12" s="178" t="str">
        <f>IF(AS6&gt;0,AS6,"")</f>
        <v/>
      </c>
      <c r="AK12">
        <v>3</v>
      </c>
      <c r="AL12"/>
      <c r="AM12"/>
      <c r="AN12" s="281" t="s">
        <v>76</v>
      </c>
      <c r="AO12" s="281"/>
      <c r="AP12" s="281"/>
      <c r="AQ12" s="176">
        <f>(AQ10*AQ11)+K3</f>
        <v>247.5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1</v>
      </c>
      <c r="L13" s="58">
        <v>4</v>
      </c>
      <c r="M13" s="294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77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8" t="str">
        <f>IF(AS7&gt;0,AS7,"")</f>
        <v/>
      </c>
      <c r="AK13">
        <v>4</v>
      </c>
      <c r="AL13"/>
      <c r="AM13"/>
      <c r="AN13" s="281" t="s">
        <v>10</v>
      </c>
      <c r="AO13" s="281"/>
      <c r="AP13" s="281"/>
      <c r="AQ13" s="176">
        <f>AQ12*AW2</f>
        <v>247.49999999999997</v>
      </c>
    </row>
    <row r="14" spans="1:49" ht="16.5" thickBot="1">
      <c r="A14" s="22" t="str">
        <f>IF(B14="","",Draw!F14)</f>
        <v>co</v>
      </c>
      <c r="B14" s="23" t="str">
        <f>IFERROR(Draw!G14,"")</f>
        <v>Jodi Nelson</v>
      </c>
      <c r="C14" s="23" t="str">
        <f>IFERROR(Draw!H14,"")</f>
        <v>Ava</v>
      </c>
      <c r="D14" s="59">
        <v>16.8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16.800000013000002</v>
      </c>
      <c r="G14" s="107">
        <f t="shared" si="0"/>
        <v>16.800000013000002</v>
      </c>
      <c r="H14" s="90">
        <f>IF(A14="co",VLOOKUP(CONCATENATE(B14,C14),'Open 1'!T:U,2,FALSE),IF(A14="yco",VLOOKUP(CONCATENATE(B14,C14),Youth!S:U,2,FALSE),IF(OR(AND(D14&gt;1,D14&lt;1050),D14="nt",D14="",D14="scratch"),"","Not valid")))</f>
        <v>16.8</v>
      </c>
      <c r="L14" s="58">
        <v>5</v>
      </c>
      <c r="M14" s="295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Jodi NelsonAva</v>
      </c>
      <c r="U14" s="109">
        <f t="shared" si="2"/>
        <v>16.8</v>
      </c>
      <c r="X14" s="3" t="str">
        <f>IFERROR(VLOOKUP('Open 2'!F14,$AE$3:$AF$7,2,TRUE),"")</f>
        <v/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77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 t="str">
        <f>IF(B15="","",Draw!F15)</f>
        <v>co</v>
      </c>
      <c r="B15" s="23" t="str">
        <f>IFERROR(Draw!G15,"")</f>
        <v>Jodi Nelson</v>
      </c>
      <c r="C15" s="23" t="str">
        <f>IFERROR(Draw!H15,"")</f>
        <v>Simon</v>
      </c>
      <c r="D15" s="64">
        <v>15.497999999999999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15.498000013999999</v>
      </c>
      <c r="G15" s="107">
        <f t="shared" si="0"/>
        <v>15.498000013999999</v>
      </c>
      <c r="H15" s="90">
        <f>IF(A15="co",VLOOKUP(CONCATENATE(B15,C15),'Open 1'!T:U,2,FALSE),IF(A15="yco",VLOOKUP(CONCATENATE(B15,C15),Youth!S:U,2,FALSE),IF(OR(AND(D15&gt;1,D15&lt;1050),D15="nt",D15="",D15="scratch"),"","Not valid")))</f>
        <v>15.497999999999999</v>
      </c>
      <c r="J15" s="279" t="s">
        <v>27</v>
      </c>
      <c r="K15" s="280"/>
      <c r="L15" s="58"/>
      <c r="M15" s="41"/>
      <c r="N15" s="50"/>
      <c r="O15" s="28"/>
      <c r="P15" s="28"/>
      <c r="Q15" s="51"/>
      <c r="R15" s="184"/>
      <c r="T15" s="21" t="str">
        <f t="shared" si="1"/>
        <v>Jodi NelsonSimon</v>
      </c>
      <c r="U15" s="109">
        <f t="shared" si="2"/>
        <v>15.497999999999999</v>
      </c>
      <c r="X15" s="3" t="str">
        <f>IFERROR(VLOOKUP('Open 2'!F15,$AE$3:$AF$7,2,TRUE),"")</f>
        <v/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 t="str">
        <f>IFERROR(IF($X15=$AB$1,'Open 2'!F15,""),"")</f>
        <v/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 t="str">
        <f>IF(B16="","",Draw!F16)</f>
        <v/>
      </c>
      <c r="B16" s="23" t="str">
        <f>IFERROR(Draw!G16,"")</f>
        <v/>
      </c>
      <c r="C16" s="23" t="str">
        <f>IFERROR(Draw!H16,"")</f>
        <v/>
      </c>
      <c r="D16" s="60"/>
      <c r="E16" s="106">
        <v>1.4999999999999999E-8</v>
      </c>
      <c r="F16" s="107" t="str">
        <f>IF(INDEX('Enter Draw'!$D$3:$D$252,MATCH(CONCATENATE('Open 2'!B16,'Open 2'!C16),'Enter Draw'!$Z$3:$Z$252,0),1)="oy",4000+E16,IF(D16="scratch",3000+E16,IF(D16="nt",1000+E16,IF((D16+E16)&gt;5,D16+E16,""))))</f>
        <v/>
      </c>
      <c r="G16" s="107" t="str">
        <f t="shared" si="0"/>
        <v/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82" t="s">
        <v>5</v>
      </c>
      <c r="N16" s="46" t="str">
        <f>'Open 2'!AF22</f>
        <v>-</v>
      </c>
      <c r="O16" s="29" t="str">
        <f>'Open 2'!AG22</f>
        <v>-</v>
      </c>
      <c r="P16" s="29" t="str">
        <f>'Open 2'!AH22</f>
        <v>-</v>
      </c>
      <c r="Q16" s="47" t="str">
        <f>'Open 2'!AI22</f>
        <v>-</v>
      </c>
      <c r="R16" s="181">
        <f>AJ22</f>
        <v>49.5</v>
      </c>
      <c r="T16" s="21" t="str">
        <f t="shared" si="1"/>
        <v/>
      </c>
      <c r="U16" s="109">
        <f t="shared" si="2"/>
        <v>0</v>
      </c>
      <c r="X16" s="3" t="str">
        <f>IFERROR(VLOOKUP('Open 2'!F16,$AE$3:$AF$7,2,TRUE),"")</f>
        <v/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 t="str">
        <f>IFERROR(IF($X16=$AB$1,'Open 2'!F16,""),"")</f>
        <v/>
      </c>
      <c r="AC16" s="8" t="str">
        <f>IFERROR(IF(X16=$AC$1,'Open 2'!F16,""),"")</f>
        <v/>
      </c>
      <c r="AD16" s="18" t="s">
        <v>20</v>
      </c>
      <c r="AE16" s="277" t="s">
        <v>4</v>
      </c>
      <c r="AF16" s="19" t="str">
        <f>IF(AG16="-","-",AD16)</f>
        <v>-</v>
      </c>
      <c r="AG16" s="19" t="str">
        <f>IFERROR(INDEX('Open 2'!B:F,MATCH(AI16,'Open 2'!F:F,0),1),"-")</f>
        <v>-</v>
      </c>
      <c r="AH16" s="19" t="str">
        <f>IFERROR(INDEX('Open 2'!B:F,MATCH(AI16,'Open 2'!F:F,0),2),"-")</f>
        <v>-</v>
      </c>
      <c r="AI16" s="4" t="str">
        <f>IFERROR(SMALL($Z$2:$Z$286,AK16),"-")</f>
        <v>-</v>
      </c>
      <c r="AJ16" s="179">
        <f>IF(AT4&gt;0,AT4,"")</f>
        <v>74.25</v>
      </c>
      <c r="AK16">
        <v>1</v>
      </c>
      <c r="AL16"/>
      <c r="AM16"/>
    </row>
    <row r="17" spans="1:39">
      <c r="A17" s="22" t="str">
        <f>IF(B17="","",Draw!F17)</f>
        <v/>
      </c>
      <c r="B17" s="23" t="str">
        <f>IFERROR(Draw!G17,"")</f>
        <v/>
      </c>
      <c r="C17" s="23" t="str">
        <f>IFERROR(Draw!H17,"")</f>
        <v/>
      </c>
      <c r="D17" s="60"/>
      <c r="E17" s="106">
        <v>1.6000000000000001E-8</v>
      </c>
      <c r="F17" s="107" t="str">
        <f>IF(INDEX('Enter Draw'!$D$3:$D$252,MATCH(CONCATENATE('Open 2'!B17,'Open 2'!C17),'Enter Draw'!$Z$3:$Z$252,0),1)="oy",4000+E17,IF(D17="scratch",3000+E17,IF(D17="nt",1000+E17,IF((D17+E17)&gt;5,D17+E17,""))))</f>
        <v/>
      </c>
      <c r="G17" s="107" t="str">
        <f t="shared" si="0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83"/>
      <c r="N17" s="37" t="str">
        <f>IF($K$13&lt;"2","",'Open 2'!AF23)</f>
        <v/>
      </c>
      <c r="O17" s="26" t="str">
        <f>IF(N17="","",'Open 2'!AG23)</f>
        <v/>
      </c>
      <c r="P17" s="26" t="str">
        <f>IF(O17="","",'Open 2'!AH23)</f>
        <v/>
      </c>
      <c r="Q17" s="48" t="str">
        <f>IF(P17="","",'Open 2'!AI23)</f>
        <v/>
      </c>
      <c r="R17" s="182" t="str">
        <f>AJ23</f>
        <v/>
      </c>
      <c r="T17" s="21" t="str">
        <f t="shared" si="1"/>
        <v/>
      </c>
      <c r="U17" s="109">
        <f t="shared" si="2"/>
        <v>0</v>
      </c>
      <c r="X17" s="3" t="str">
        <f>IFERROR(VLOOKUP('Open 2'!F17,$AE$3:$AF$7,2,TRUE),"")</f>
        <v/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77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9" t="str">
        <f>IF(AT5&gt;0,AT5,"")</f>
        <v/>
      </c>
      <c r="AK17">
        <v>2</v>
      </c>
      <c r="AL17"/>
      <c r="AM17"/>
    </row>
    <row r="18" spans="1:39" ht="16.5" thickBot="1">
      <c r="A18" s="22" t="str">
        <f>IF(B18="","",Draw!F18)</f>
        <v/>
      </c>
      <c r="B18" s="23" t="str">
        <f>IFERROR(Draw!G18,"")</f>
        <v/>
      </c>
      <c r="C18" s="23" t="str">
        <f>IFERROR(Draw!H18,"")</f>
        <v/>
      </c>
      <c r="D18" s="61"/>
      <c r="E18" s="106">
        <v>1.7E-8</v>
      </c>
      <c r="F18" s="107" t="str">
        <f>IF(INDEX('Enter Draw'!$D$3:$D$252,MATCH(CONCATENATE('Open 2'!B18,'Open 2'!C18),'Enter Draw'!$Z$3:$Z$252,0),1)="oy",4000+E18,IF(D18="scratch",3000+E18,IF(D18="nt",1000+E18,IF((D18+E18)&gt;5,D18+E18,""))))</f>
        <v/>
      </c>
      <c r="G18" s="107" t="str">
        <f t="shared" si="0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69</v>
      </c>
      <c r="M18" s="283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/>
      </c>
      <c r="U18" s="109">
        <f t="shared" si="2"/>
        <v>0</v>
      </c>
      <c r="X18" s="3" t="str">
        <f>IFERROR(VLOOKUP('Open 2'!F18,$AE$3:$AF$7,2,TRUE),"")</f>
        <v/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77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83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77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/>
      </c>
      <c r="B20" s="23" t="str">
        <f>IFERROR(Draw!G20,"")</f>
        <v/>
      </c>
      <c r="C20" s="23" t="str">
        <f>IFERROR(Draw!H20,"")</f>
        <v/>
      </c>
      <c r="D20" s="59"/>
      <c r="E20" s="106">
        <v>1.9000000000000001E-8</v>
      </c>
      <c r="F20" s="107" t="str">
        <f>IF(INDEX('Enter Draw'!$D$3:$D$252,MATCH(CONCATENATE('Open 2'!B20,'Open 2'!C20),'Enter Draw'!$Z$3:$Z$252,0),1)="oy",4000+E20,IF(D20="scratch",3000+E20,IF(D20="nt",1000+E20,IF((D20+E20)&gt;5,D20+E20,""))))</f>
        <v/>
      </c>
      <c r="G20" s="107" t="str">
        <f t="shared" si="0"/>
        <v/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84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/>
      </c>
      <c r="U20" s="109">
        <f t="shared" ref="U20:U35" si="4">D20</f>
        <v>0</v>
      </c>
      <c r="X20" s="3" t="str">
        <f>IFERROR(VLOOKUP('Open 2'!F20,$AE$3:$AF$7,2,TRUE),"")</f>
        <v/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77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/>
      </c>
      <c r="B21" s="23" t="str">
        <f>IFERROR(Draw!G21,"")</f>
        <v/>
      </c>
      <c r="C21" s="23" t="str">
        <f>IFERROR(Draw!H21,"")</f>
        <v/>
      </c>
      <c r="D21" s="60"/>
      <c r="E21" s="106">
        <v>2E-8</v>
      </c>
      <c r="F21" s="107" t="str">
        <f>IF(INDEX('Enter Draw'!$D$3:$D$252,MATCH(CONCATENATE('Open 2'!B21,'Open 2'!C21),'Enter Draw'!$Z$3:$Z$252,0),1)="oy",4000+E21,IF(D21="scratch",3000+E21,IF(D21="nt",1000+E21,IF((D21+E21)&gt;5,D21+E21,""))))</f>
        <v/>
      </c>
      <c r="G21" s="107" t="str">
        <f t="shared" si="0"/>
        <v/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/>
      </c>
      <c r="U21" s="109">
        <f t="shared" si="4"/>
        <v>0</v>
      </c>
      <c r="X21" s="3" t="str">
        <f>IFERROR(VLOOKUP('Open 2'!F21,$AE$3:$AF$7,2,TRUE),"")</f>
        <v/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/>
      </c>
      <c r="B22" s="23" t="str">
        <f>IFERROR(Draw!G22,"")</f>
        <v/>
      </c>
      <c r="C22" s="23" t="str">
        <f>IFERROR(Draw!H22,"")</f>
        <v/>
      </c>
      <c r="D22" s="60"/>
      <c r="E22" s="106">
        <v>2.0999999999999999E-8</v>
      </c>
      <c r="F22" s="107" t="str">
        <f>IF(INDEX('Enter Draw'!$D$3:$D$252,MATCH(CONCATENATE('Open 2'!B22,'Open 2'!C22),'Enter Draw'!$Z$3:$Z$252,0),1)="oy",4000+E22,IF(D22="scratch",3000+E22,IF(D22="nt",1000+E22,IF((D22+E22)&gt;5,D22+E22,""))))</f>
        <v/>
      </c>
      <c r="G22" s="107" t="str">
        <f t="shared" si="0"/>
        <v/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85" t="s">
        <v>6</v>
      </c>
      <c r="N22" s="46" t="str">
        <f>'Open 2'!AF28</f>
        <v>-</v>
      </c>
      <c r="O22" s="29" t="str">
        <f>'Open 2'!AG28</f>
        <v>-</v>
      </c>
      <c r="P22" s="29" t="str">
        <f>'Open 2'!AH28</f>
        <v>-</v>
      </c>
      <c r="Q22" s="47" t="str">
        <f>'Open 2'!AI28</f>
        <v>-</v>
      </c>
      <c r="R22" s="181">
        <f>AJ28</f>
        <v>37.125</v>
      </c>
      <c r="T22" s="21" t="str">
        <f t="shared" si="1"/>
        <v/>
      </c>
      <c r="U22" s="109">
        <f t="shared" si="4"/>
        <v>0</v>
      </c>
      <c r="X22" s="3" t="str">
        <f>IFERROR(VLOOKUP('Open 2'!F22,$AE$3:$AF$7,2,TRUE),"")</f>
        <v/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77" t="s">
        <v>5</v>
      </c>
      <c r="AF22" s="19" t="str">
        <f>IF(AG22="-","-","1st")</f>
        <v>-</v>
      </c>
      <c r="AG22" s="19" t="str">
        <f>IFERROR(INDEX('Open 2'!B:F,MATCH(AI22,'Open 2'!F:F,0),1),"-")</f>
        <v>-</v>
      </c>
      <c r="AH22" s="19" t="str">
        <f>IFERROR(INDEX('Open 2'!B:F,MATCH(AI22,'Open 2'!F:F,0),2),"-")</f>
        <v>-</v>
      </c>
      <c r="AI22" s="78" t="str">
        <f>IFERROR(SMALL($AA$2:$AA$286,AK22),"-")</f>
        <v>-</v>
      </c>
      <c r="AJ22" s="179">
        <f>IF(AU4&gt;0,AU4,"")</f>
        <v>49.5</v>
      </c>
      <c r="AK22">
        <v>1</v>
      </c>
      <c r="AL22"/>
      <c r="AM22"/>
    </row>
    <row r="23" spans="1:39">
      <c r="A23" s="22" t="str">
        <f>IF(B23="","",Draw!F23)</f>
        <v/>
      </c>
      <c r="B23" s="23" t="str">
        <f>IFERROR(Draw!G23,"")</f>
        <v/>
      </c>
      <c r="C23" s="23" t="str">
        <f>IFERROR(Draw!H23,"")</f>
        <v/>
      </c>
      <c r="D23" s="60"/>
      <c r="E23" s="106">
        <v>2.1999999999999998E-8</v>
      </c>
      <c r="F23" s="107" t="str">
        <f>IF(INDEX('Enter Draw'!$D$3:$D$252,MATCH(CONCATENATE('Open 2'!B23,'Open 2'!C23),'Enter Draw'!$Z$3:$Z$252,0),1)="oy",4000+E23,IF(D23="scratch",3000+E23,IF(D23="nt",1000+E23,IF((D23+E23)&gt;5,D23+E23,""))))</f>
        <v/>
      </c>
      <c r="G23" s="107" t="str">
        <f t="shared" si="0"/>
        <v/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86"/>
      <c r="N23" s="37" t="str">
        <f>IF($K$13&lt;"2","",'Open 2'!AF29)</f>
        <v/>
      </c>
      <c r="O23" s="26" t="str">
        <f>IF(N23="","",'Open 2'!AG29)</f>
        <v/>
      </c>
      <c r="P23" s="26" t="str">
        <f>IF(O23="","",'Open 2'!AH29)</f>
        <v/>
      </c>
      <c r="Q23" s="48" t="str">
        <f>IF(P23="","",'Open 2'!AI29)</f>
        <v/>
      </c>
      <c r="R23" s="182" t="str">
        <f>AJ29</f>
        <v/>
      </c>
      <c r="T23" s="21" t="str">
        <f t="shared" si="1"/>
        <v/>
      </c>
      <c r="U23" s="109">
        <f t="shared" si="4"/>
        <v>0</v>
      </c>
      <c r="X23" s="3" t="str">
        <f>IFERROR(VLOOKUP('Open 2'!F23,$AE$3:$AF$7,2,TRUE),"")</f>
        <v/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77"/>
      <c r="AF23" s="19" t="str">
        <f>IF(AG23="-","-","2nd")</f>
        <v>-</v>
      </c>
      <c r="AG23" s="19" t="str">
        <f>IFERROR(INDEX('Open 2'!B:F,MATCH(AI23,'Open 2'!F:F,0),1),"-")</f>
        <v>-</v>
      </c>
      <c r="AH23" s="19" t="str">
        <f>IFERROR(INDEX('Open 2'!B:F,MATCH(AI23,'Open 2'!F:F,0),2),"-")</f>
        <v>-</v>
      </c>
      <c r="AI23" s="78" t="str">
        <f>IFERROR(SMALL($AA$2:$AA$286,AK23),"-")</f>
        <v>-</v>
      </c>
      <c r="AJ23" s="179" t="str">
        <f>IF(AU5&gt;0,AU5,"")</f>
        <v/>
      </c>
      <c r="AK23">
        <v>2</v>
      </c>
      <c r="AL23"/>
      <c r="AM23"/>
    </row>
    <row r="24" spans="1:39">
      <c r="A24" s="22" t="str">
        <f>IF(B24="","",Draw!F24)</f>
        <v/>
      </c>
      <c r="B24" s="23" t="str">
        <f>IFERROR(Draw!G24,"")</f>
        <v/>
      </c>
      <c r="C24" s="23" t="str">
        <f>IFERROR(Draw!H24,"")</f>
        <v/>
      </c>
      <c r="D24" s="62"/>
      <c r="E24" s="106">
        <v>2.3000000000000001E-8</v>
      </c>
      <c r="F24" s="107" t="str">
        <f>IF(INDEX('Enter Draw'!$D$3:$D$252,MATCH(CONCATENATE('Open 2'!B24,'Open 2'!C24),'Enter Draw'!$Z$3:$Z$252,0),1)="oy",4000+E24,IF(D24="scratch",3000+E24,IF(D24="nt",1000+E24,IF((D24+E24)&gt;5,D24+E24,""))))</f>
        <v/>
      </c>
      <c r="G24" s="107" t="str">
        <f t="shared" si="0"/>
        <v/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86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/>
      </c>
      <c r="U24" s="109">
        <f t="shared" si="4"/>
        <v>0</v>
      </c>
      <c r="X24" s="3" t="str">
        <f>IFERROR(VLOOKUP('Open 2'!F24,$AE$3:$AF$7,2,TRUE),"")</f>
        <v/>
      </c>
      <c r="Y24" s="8" t="str">
        <f>IFERROR(IF(X24=$Y$1,'Open 2'!F24,""),"")</f>
        <v/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77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86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4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77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0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87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/>
      </c>
      <c r="U26" s="109">
        <f t="shared" si="4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77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0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/>
      </c>
      <c r="U27" s="109">
        <f t="shared" si="4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74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/>
      </c>
      <c r="U28" s="109">
        <f t="shared" si="4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77" t="s">
        <v>6</v>
      </c>
      <c r="AF28" s="19" t="str">
        <f>IF(AG28="-","-","1st")</f>
        <v>-</v>
      </c>
      <c r="AG28" s="19" t="str">
        <f>IFERROR(INDEX('Open 2'!B:F,MATCH(AI28,'Open 2'!F:F,0),1),"-")</f>
        <v>-</v>
      </c>
      <c r="AH28" s="19" t="str">
        <f>IFERROR(INDEX('Open 2'!B:F,MATCH(AI28,'Open 2'!F:F,0),2),"-")</f>
        <v>-</v>
      </c>
      <c r="AI28" s="4" t="str">
        <f>IFERROR(IF(SMALL($AB$2:$AB$286,AK28)&lt;900,SMALL($AB$2:$AB$286,AK28),"-"),"-")</f>
        <v>-</v>
      </c>
      <c r="AJ28" s="179">
        <f>IF(AV4&gt;0,AV4,"")</f>
        <v>37.125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75"/>
      <c r="N29" s="37" t="str">
        <f>IF($K$13&lt;"2","",'Open 2'!AF35)</f>
        <v/>
      </c>
      <c r="O29" s="26" t="str">
        <f>IF(N29="","",'Open 2'!AG35)</f>
        <v/>
      </c>
      <c r="P29" s="26" t="str">
        <f>IF(O29="","",'Open 2'!AH35)</f>
        <v/>
      </c>
      <c r="Q29" s="48" t="str">
        <f>IF(P29="","",'Open 2'!AI35)</f>
        <v/>
      </c>
      <c r="R29" s="182"/>
      <c r="T29" s="21" t="str">
        <f t="shared" si="1"/>
        <v/>
      </c>
      <c r="U29" s="109">
        <f t="shared" si="4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77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9" t="str">
        <f>IF(AV5&gt;0,AV5,"")</f>
        <v/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75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4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77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75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4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77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6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4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77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4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4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77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4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77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77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77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8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5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6">CONCATENATE(B67,C67)</f>
        <v/>
      </c>
      <c r="U67" s="109">
        <f t="shared" ref="U67:U130" si="7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5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6"/>
        <v/>
      </c>
      <c r="U68" s="109">
        <f t="shared" si="7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5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6"/>
        <v/>
      </c>
      <c r="U69" s="109">
        <f t="shared" si="7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5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6"/>
        <v/>
      </c>
      <c r="U70" s="109">
        <f t="shared" si="7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5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6"/>
        <v/>
      </c>
      <c r="U71" s="109">
        <f t="shared" si="7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5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6"/>
        <v/>
      </c>
      <c r="U72" s="109">
        <f t="shared" si="7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5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6"/>
        <v/>
      </c>
      <c r="U73" s="109">
        <f t="shared" si="7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5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6"/>
        <v/>
      </c>
      <c r="U74" s="109">
        <f t="shared" si="7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5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6"/>
        <v/>
      </c>
      <c r="U75" s="109">
        <f t="shared" si="7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5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6"/>
        <v/>
      </c>
      <c r="U76" s="109">
        <f t="shared" si="7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5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6"/>
        <v/>
      </c>
      <c r="U77" s="109">
        <f t="shared" si="7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5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6"/>
        <v/>
      </c>
      <c r="U78" s="109">
        <f t="shared" si="7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5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6"/>
        <v/>
      </c>
      <c r="U79" s="109">
        <f t="shared" si="7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5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6"/>
        <v/>
      </c>
      <c r="U80" s="109">
        <f t="shared" si="7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5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6"/>
        <v/>
      </c>
      <c r="U81" s="109">
        <f t="shared" si="7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5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6"/>
        <v/>
      </c>
      <c r="U82" s="109">
        <f t="shared" si="7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5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6"/>
        <v/>
      </c>
      <c r="U83" s="109">
        <f t="shared" si="7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5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6"/>
        <v/>
      </c>
      <c r="U84" s="109">
        <f t="shared" si="7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5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6"/>
        <v/>
      </c>
      <c r="U85" s="109">
        <f t="shared" si="7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5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6"/>
        <v/>
      </c>
      <c r="U86" s="109">
        <f t="shared" si="7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5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6"/>
        <v/>
      </c>
      <c r="U87" s="109">
        <f t="shared" si="7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5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6"/>
        <v/>
      </c>
      <c r="U88" s="109">
        <f t="shared" si="7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5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6"/>
        <v/>
      </c>
      <c r="U89" s="109">
        <f t="shared" si="7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5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6"/>
        <v/>
      </c>
      <c r="U90" s="109">
        <f t="shared" si="7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5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6"/>
        <v/>
      </c>
      <c r="U91" s="109">
        <f t="shared" si="7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5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6"/>
        <v/>
      </c>
      <c r="U92" s="109">
        <f t="shared" si="7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5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6"/>
        <v/>
      </c>
      <c r="U93" s="109">
        <f t="shared" si="7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5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6"/>
        <v/>
      </c>
      <c r="U94" s="109">
        <f t="shared" si="7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5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6"/>
        <v/>
      </c>
      <c r="U95" s="109">
        <f t="shared" si="7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5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6"/>
        <v/>
      </c>
      <c r="U96" s="109">
        <f t="shared" si="7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5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6"/>
        <v/>
      </c>
      <c r="U97" s="109">
        <f t="shared" si="7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5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6"/>
        <v/>
      </c>
      <c r="U98" s="109">
        <f t="shared" si="7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5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6"/>
        <v/>
      </c>
      <c r="U99" s="109">
        <f t="shared" si="7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5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6"/>
        <v/>
      </c>
      <c r="U100" s="109">
        <f t="shared" si="7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5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6"/>
        <v/>
      </c>
      <c r="U101" s="109">
        <f t="shared" si="7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5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6"/>
        <v/>
      </c>
      <c r="U102" s="109">
        <f t="shared" si="7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5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6"/>
        <v/>
      </c>
      <c r="U103" s="109">
        <f t="shared" si="7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5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6"/>
        <v/>
      </c>
      <c r="U104" s="109">
        <f t="shared" si="7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5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6"/>
        <v/>
      </c>
      <c r="U105" s="109">
        <f t="shared" si="7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5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6"/>
        <v/>
      </c>
      <c r="U106" s="109">
        <f t="shared" si="7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5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6"/>
        <v/>
      </c>
      <c r="U107" s="109">
        <f t="shared" si="7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5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6"/>
        <v/>
      </c>
      <c r="U108" s="109">
        <f t="shared" si="7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5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6"/>
        <v/>
      </c>
      <c r="U109" s="109">
        <f t="shared" si="7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5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6"/>
        <v/>
      </c>
      <c r="U110" s="109">
        <f t="shared" si="7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5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6"/>
        <v/>
      </c>
      <c r="U111" s="109">
        <f t="shared" si="7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5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6"/>
        <v/>
      </c>
      <c r="U112" s="109">
        <f t="shared" si="7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5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6"/>
        <v/>
      </c>
      <c r="U113" s="109">
        <f t="shared" si="7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5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6"/>
        <v/>
      </c>
      <c r="U114" s="109">
        <f t="shared" si="7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5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6"/>
        <v/>
      </c>
      <c r="U115" s="109">
        <f t="shared" si="7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5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6"/>
        <v/>
      </c>
      <c r="U116" s="109">
        <f t="shared" si="7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5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6"/>
        <v/>
      </c>
      <c r="U117" s="109">
        <f t="shared" si="7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5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6"/>
        <v/>
      </c>
      <c r="U118" s="109">
        <f t="shared" si="7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5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6"/>
        <v/>
      </c>
      <c r="U119" s="109">
        <f t="shared" si="7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5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6"/>
        <v/>
      </c>
      <c r="U120" s="109">
        <f t="shared" si="7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5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6"/>
        <v/>
      </c>
      <c r="U121" s="109">
        <f t="shared" si="7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5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6"/>
        <v/>
      </c>
      <c r="U122" s="109">
        <f t="shared" si="7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5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6"/>
        <v/>
      </c>
      <c r="U123" s="109">
        <f t="shared" si="7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5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6"/>
        <v/>
      </c>
      <c r="U124" s="109">
        <f t="shared" si="7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5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6"/>
        <v/>
      </c>
      <c r="U125" s="109">
        <f t="shared" si="7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5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6"/>
        <v/>
      </c>
      <c r="U126" s="109">
        <f t="shared" si="7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5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6"/>
        <v/>
      </c>
      <c r="U127" s="109">
        <f t="shared" si="7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5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6"/>
        <v/>
      </c>
      <c r="U128" s="109">
        <f t="shared" si="7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5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6"/>
        <v/>
      </c>
      <c r="U129" s="109">
        <f t="shared" si="7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5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6"/>
        <v/>
      </c>
      <c r="U130" s="109">
        <f t="shared" si="7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8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9">CONCATENATE(B131,C131)</f>
        <v/>
      </c>
      <c r="U131" s="109">
        <f t="shared" ref="U131:U194" si="10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8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9"/>
        <v/>
      </c>
      <c r="U132" s="109">
        <f t="shared" si="10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8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9"/>
        <v/>
      </c>
      <c r="U133" s="109">
        <f t="shared" si="10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8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9"/>
        <v/>
      </c>
      <c r="U134" s="109">
        <f t="shared" si="10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8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9"/>
        <v/>
      </c>
      <c r="U135" s="109">
        <f t="shared" si="10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8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9"/>
        <v/>
      </c>
      <c r="U136" s="109">
        <f t="shared" si="10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8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9"/>
        <v/>
      </c>
      <c r="U137" s="109">
        <f t="shared" si="10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8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9"/>
        <v/>
      </c>
      <c r="U138" s="109">
        <f t="shared" si="10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8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9"/>
        <v/>
      </c>
      <c r="U139" s="109">
        <f t="shared" si="10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8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9"/>
        <v/>
      </c>
      <c r="U140" s="109">
        <f t="shared" si="10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8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9"/>
        <v/>
      </c>
      <c r="U141" s="109">
        <f t="shared" si="10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8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9"/>
        <v/>
      </c>
      <c r="U142" s="109">
        <f t="shared" si="10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8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9"/>
        <v/>
      </c>
      <c r="U143" s="109">
        <f t="shared" si="10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8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9"/>
        <v/>
      </c>
      <c r="U144" s="109">
        <f t="shared" si="10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8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9"/>
        <v/>
      </c>
      <c r="U145" s="109">
        <f t="shared" si="10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8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9"/>
        <v/>
      </c>
      <c r="U146" s="109">
        <f t="shared" si="10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8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9"/>
        <v/>
      </c>
      <c r="U147" s="109">
        <f t="shared" si="10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8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9"/>
        <v/>
      </c>
      <c r="U148" s="109">
        <f t="shared" si="10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8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9"/>
        <v/>
      </c>
      <c r="U149" s="109">
        <f t="shared" si="10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8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9"/>
        <v/>
      </c>
      <c r="U150" s="109">
        <f t="shared" si="10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8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9"/>
        <v/>
      </c>
      <c r="U151" s="109">
        <f t="shared" si="10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8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9"/>
        <v/>
      </c>
      <c r="U152" s="109">
        <f t="shared" si="10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8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9"/>
        <v/>
      </c>
      <c r="U153" s="109">
        <f t="shared" si="10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8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9"/>
        <v/>
      </c>
      <c r="U154" s="109">
        <f t="shared" si="10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8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9"/>
        <v/>
      </c>
      <c r="U155" s="109">
        <f t="shared" si="10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8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9"/>
        <v/>
      </c>
      <c r="U156" s="109">
        <f t="shared" si="10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8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9"/>
        <v/>
      </c>
      <c r="U157" s="109">
        <f t="shared" si="10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8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9"/>
        <v/>
      </c>
      <c r="U158" s="109">
        <f t="shared" si="10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8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9"/>
        <v/>
      </c>
      <c r="U159" s="109">
        <f t="shared" si="10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8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9"/>
        <v/>
      </c>
      <c r="U160" s="109">
        <f t="shared" si="10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8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9"/>
        <v/>
      </c>
      <c r="U161" s="109">
        <f t="shared" si="10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8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9"/>
        <v/>
      </c>
      <c r="U162" s="109">
        <f t="shared" si="10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8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9"/>
        <v/>
      </c>
      <c r="U163" s="109">
        <f t="shared" si="10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8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9"/>
        <v/>
      </c>
      <c r="U164" s="109">
        <f t="shared" si="10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8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9"/>
        <v/>
      </c>
      <c r="U165" s="109">
        <f t="shared" si="10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8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9"/>
        <v/>
      </c>
      <c r="U166" s="109">
        <f t="shared" si="10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8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9"/>
        <v/>
      </c>
      <c r="U167" s="109">
        <f t="shared" si="10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8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9"/>
        <v/>
      </c>
      <c r="U168" s="109">
        <f t="shared" si="10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8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9"/>
        <v/>
      </c>
      <c r="U169" s="109">
        <f t="shared" si="10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8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9"/>
        <v/>
      </c>
      <c r="U170" s="109">
        <f t="shared" si="10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8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9"/>
        <v/>
      </c>
      <c r="U171" s="109">
        <f t="shared" si="10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8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9"/>
        <v/>
      </c>
      <c r="U172" s="109">
        <f t="shared" si="10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8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9"/>
        <v/>
      </c>
      <c r="U173" s="109">
        <f t="shared" si="10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8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9"/>
        <v/>
      </c>
      <c r="U174" s="109">
        <f t="shared" si="10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8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9"/>
        <v/>
      </c>
      <c r="U175" s="109">
        <f t="shared" si="10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8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9"/>
        <v/>
      </c>
      <c r="U176" s="109">
        <f t="shared" si="10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8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9"/>
        <v/>
      </c>
      <c r="U177" s="109">
        <f t="shared" si="10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8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9"/>
        <v/>
      </c>
      <c r="U178" s="109">
        <f t="shared" si="10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8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9"/>
        <v/>
      </c>
      <c r="U179" s="109">
        <f t="shared" si="10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8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9"/>
        <v/>
      </c>
      <c r="U180" s="109">
        <f t="shared" si="10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8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9"/>
        <v/>
      </c>
      <c r="U181" s="109">
        <f t="shared" si="10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8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9"/>
        <v/>
      </c>
      <c r="U182" s="109">
        <f t="shared" si="10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8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9"/>
        <v/>
      </c>
      <c r="U183" s="109">
        <f t="shared" si="10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8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9"/>
        <v/>
      </c>
      <c r="U184" s="109">
        <f t="shared" si="10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8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9"/>
        <v/>
      </c>
      <c r="U185" s="109">
        <f t="shared" si="10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8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9"/>
        <v/>
      </c>
      <c r="U186" s="109">
        <f t="shared" si="10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8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9"/>
        <v/>
      </c>
      <c r="U187" s="109">
        <f t="shared" si="10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8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9"/>
        <v/>
      </c>
      <c r="U188" s="109">
        <f t="shared" si="10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8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9"/>
        <v/>
      </c>
      <c r="U189" s="109">
        <f t="shared" si="10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8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9"/>
        <v/>
      </c>
      <c r="U190" s="109">
        <f t="shared" si="10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8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9"/>
        <v/>
      </c>
      <c r="U191" s="109">
        <f t="shared" si="10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8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9"/>
        <v/>
      </c>
      <c r="U192" s="109">
        <f t="shared" si="10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8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9"/>
        <v/>
      </c>
      <c r="U193" s="109">
        <f t="shared" si="10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8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9"/>
        <v/>
      </c>
      <c r="U194" s="109">
        <f t="shared" si="10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1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2">CONCATENATE(B195,C195)</f>
        <v/>
      </c>
      <c r="U195" s="109">
        <f t="shared" ref="U195:U258" si="13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1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2"/>
        <v/>
      </c>
      <c r="U196" s="109">
        <f t="shared" si="13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1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2"/>
        <v/>
      </c>
      <c r="U197" s="109">
        <f t="shared" si="13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1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2"/>
        <v/>
      </c>
      <c r="U198" s="109">
        <f t="shared" si="13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1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2"/>
        <v/>
      </c>
      <c r="U199" s="109">
        <f t="shared" si="13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1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2"/>
        <v/>
      </c>
      <c r="U200" s="109">
        <f t="shared" si="13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1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2"/>
        <v/>
      </c>
      <c r="U201" s="109">
        <f t="shared" si="13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1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2"/>
        <v/>
      </c>
      <c r="U202" s="109">
        <f t="shared" si="13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1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2"/>
        <v/>
      </c>
      <c r="U203" s="109">
        <f t="shared" si="13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1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2"/>
        <v/>
      </c>
      <c r="U204" s="109">
        <f t="shared" si="13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1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2"/>
        <v/>
      </c>
      <c r="U205" s="109">
        <f t="shared" si="13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1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2"/>
        <v/>
      </c>
      <c r="U206" s="109">
        <f t="shared" si="13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1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2"/>
        <v/>
      </c>
      <c r="U207" s="109">
        <f t="shared" si="13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1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2"/>
        <v/>
      </c>
      <c r="U208" s="109">
        <f t="shared" si="13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1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2"/>
        <v/>
      </c>
      <c r="U209" s="109">
        <f t="shared" si="13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3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1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2"/>
        <v/>
      </c>
      <c r="U210" s="109">
        <f t="shared" si="13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1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2"/>
        <v/>
      </c>
      <c r="U211" s="109">
        <f t="shared" si="13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1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2"/>
        <v/>
      </c>
      <c r="U212" s="109">
        <f t="shared" si="13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1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2"/>
        <v/>
      </c>
      <c r="U213" s="109">
        <f t="shared" si="13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1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2"/>
        <v/>
      </c>
      <c r="U214" s="109">
        <f t="shared" si="13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1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2"/>
        <v/>
      </c>
      <c r="U215" s="109">
        <f t="shared" si="13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1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2"/>
        <v/>
      </c>
      <c r="U216" s="109">
        <f t="shared" si="13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1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2"/>
        <v/>
      </c>
      <c r="U217" s="109">
        <f t="shared" si="13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1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2"/>
        <v/>
      </c>
      <c r="U218" s="109">
        <f t="shared" si="13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1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2"/>
        <v/>
      </c>
      <c r="U219" s="109">
        <f t="shared" si="13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1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2"/>
        <v/>
      </c>
      <c r="U220" s="109">
        <f t="shared" si="13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1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2"/>
        <v/>
      </c>
      <c r="U221" s="109">
        <f t="shared" si="13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1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2"/>
        <v/>
      </c>
      <c r="U222" s="109">
        <f t="shared" si="13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1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2"/>
        <v/>
      </c>
      <c r="U223" s="109">
        <f t="shared" si="13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1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2"/>
        <v/>
      </c>
      <c r="U224" s="109">
        <f t="shared" si="13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1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2"/>
        <v/>
      </c>
      <c r="U225" s="109">
        <f t="shared" si="13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1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2"/>
        <v/>
      </c>
      <c r="U226" s="109">
        <f t="shared" si="13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1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2"/>
        <v/>
      </c>
      <c r="U227" s="109">
        <f t="shared" si="13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1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2"/>
        <v/>
      </c>
      <c r="U228" s="109">
        <f t="shared" si="13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1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2"/>
        <v/>
      </c>
      <c r="U229" s="109">
        <f t="shared" si="13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1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2"/>
        <v/>
      </c>
      <c r="U230" s="109">
        <f t="shared" si="13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1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2"/>
        <v/>
      </c>
      <c r="U231" s="109">
        <f t="shared" si="13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1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2"/>
        <v/>
      </c>
      <c r="U232" s="109">
        <f t="shared" si="13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1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2"/>
        <v/>
      </c>
      <c r="U233" s="109">
        <f t="shared" si="13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1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2"/>
        <v/>
      </c>
      <c r="U234" s="109">
        <f t="shared" si="13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1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2"/>
        <v/>
      </c>
      <c r="U235" s="109">
        <f t="shared" si="13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1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2"/>
        <v/>
      </c>
      <c r="U236" s="109">
        <f t="shared" si="13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1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2"/>
        <v/>
      </c>
      <c r="U237" s="109">
        <f t="shared" si="13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1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2"/>
        <v/>
      </c>
      <c r="U238" s="109">
        <f t="shared" si="13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1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2"/>
        <v/>
      </c>
      <c r="U239" s="109">
        <f t="shared" si="13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1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2"/>
        <v/>
      </c>
      <c r="U240" s="109">
        <f t="shared" si="13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1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2"/>
        <v/>
      </c>
      <c r="U241" s="109">
        <f t="shared" si="13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1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2"/>
        <v/>
      </c>
      <c r="U242" s="109">
        <f t="shared" si="13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1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2"/>
        <v/>
      </c>
      <c r="U243" s="109">
        <f t="shared" si="13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1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2"/>
        <v/>
      </c>
      <c r="U244" s="109">
        <f t="shared" si="13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1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2"/>
        <v/>
      </c>
      <c r="U245" s="109">
        <f t="shared" si="13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1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2"/>
        <v/>
      </c>
      <c r="U246" s="109">
        <f t="shared" si="13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1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2"/>
        <v/>
      </c>
      <c r="U247" s="109">
        <f t="shared" si="13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1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2"/>
        <v/>
      </c>
      <c r="U248" s="109">
        <f t="shared" si="13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1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2"/>
        <v/>
      </c>
      <c r="U249" s="109">
        <f t="shared" si="13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1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2"/>
        <v/>
      </c>
      <c r="U250" s="109">
        <f t="shared" si="13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1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2"/>
        <v/>
      </c>
      <c r="U251" s="109">
        <f t="shared" si="13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1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2"/>
        <v/>
      </c>
      <c r="U252" s="109">
        <f t="shared" si="13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1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2"/>
        <v/>
      </c>
      <c r="U253" s="109">
        <f t="shared" si="13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1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2"/>
        <v/>
      </c>
      <c r="U254" s="109">
        <f t="shared" si="13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1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2"/>
        <v/>
      </c>
      <c r="U255" s="109">
        <f t="shared" si="13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1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2"/>
        <v/>
      </c>
      <c r="U256" s="109">
        <f t="shared" si="13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1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2"/>
        <v/>
      </c>
      <c r="U257" s="109">
        <f t="shared" si="13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1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2"/>
        <v/>
      </c>
      <c r="U258" s="109">
        <f t="shared" si="13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4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5">CONCATENATE(B259,C259)</f>
        <v/>
      </c>
      <c r="U259" s="109">
        <f t="shared" ref="U259:U286" si="16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4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5"/>
        <v/>
      </c>
      <c r="U260" s="109">
        <f t="shared" si="16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4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5"/>
        <v/>
      </c>
      <c r="U261" s="109">
        <f t="shared" si="16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4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5"/>
        <v/>
      </c>
      <c r="U262" s="109">
        <f t="shared" si="16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4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5"/>
        <v/>
      </c>
      <c r="U263" s="109">
        <f t="shared" si="16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4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5"/>
        <v/>
      </c>
      <c r="U264" s="109">
        <f t="shared" si="16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4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5"/>
        <v/>
      </c>
      <c r="U265" s="109">
        <f t="shared" si="16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4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5"/>
        <v/>
      </c>
      <c r="U266" s="109">
        <f t="shared" si="16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4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5"/>
        <v/>
      </c>
      <c r="U267" s="109">
        <f t="shared" si="16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4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5"/>
        <v/>
      </c>
      <c r="U268" s="109">
        <f t="shared" si="16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4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5"/>
        <v/>
      </c>
      <c r="U269" s="109">
        <f t="shared" si="16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4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5"/>
        <v/>
      </c>
      <c r="U270" s="109">
        <f t="shared" si="16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4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5"/>
        <v/>
      </c>
      <c r="U271" s="109">
        <f t="shared" si="16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4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5"/>
        <v/>
      </c>
      <c r="U272" s="109">
        <f t="shared" si="16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4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5"/>
        <v/>
      </c>
      <c r="U273" s="109">
        <f t="shared" si="16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4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5"/>
        <v/>
      </c>
      <c r="U274" s="109">
        <f t="shared" si="16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4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5"/>
        <v/>
      </c>
      <c r="U275" s="109">
        <f t="shared" si="16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4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5"/>
        <v/>
      </c>
      <c r="U276" s="109">
        <f t="shared" si="16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4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5"/>
        <v/>
      </c>
      <c r="U277" s="109">
        <f t="shared" si="16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4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5"/>
        <v/>
      </c>
      <c r="U278" s="109">
        <f t="shared" si="16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4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5"/>
        <v/>
      </c>
      <c r="U279" s="109">
        <f t="shared" si="16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4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5"/>
        <v/>
      </c>
      <c r="U280" s="109">
        <f t="shared" si="16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4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5"/>
        <v/>
      </c>
      <c r="U281" s="109">
        <f t="shared" si="16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4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5"/>
        <v/>
      </c>
      <c r="U282" s="109">
        <f t="shared" si="16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4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5"/>
        <v/>
      </c>
      <c r="U283" s="109">
        <f t="shared" si="16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4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5"/>
        <v/>
      </c>
      <c r="U284" s="109">
        <f t="shared" si="16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4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5"/>
        <v/>
      </c>
      <c r="U285" s="109">
        <f t="shared" si="16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4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5"/>
        <v/>
      </c>
      <c r="U286" s="109">
        <f t="shared" si="16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I3:J3"/>
    <mergeCell ref="M4:M8"/>
    <mergeCell ref="M10:M14"/>
    <mergeCell ref="AE10:AE14"/>
    <mergeCell ref="AN10:AP10"/>
    <mergeCell ref="AN11:AP11"/>
    <mergeCell ref="AN12:AP12"/>
    <mergeCell ref="I11:J11"/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</mergeCells>
  <conditionalFormatting sqref="A2:D2 A4:D286 A3:C3">
    <cfRule type="expression" dxfId="24" priority="4">
      <formula>MOD(ROW(),6)=1</formula>
    </cfRule>
  </conditionalFormatting>
  <conditionalFormatting sqref="D56:D60">
    <cfRule type="expression" dxfId="23" priority="3">
      <formula>MOD(ROW(),6)=1</formula>
    </cfRule>
  </conditionalFormatting>
  <conditionalFormatting sqref="N4:R32">
    <cfRule type="expression" dxfId="22" priority="2">
      <formula>MOD(ROW(),2)=0</formula>
    </cfRule>
  </conditionalFormatting>
  <conditionalFormatting sqref="D3">
    <cfRule type="expression" dxfId="21" priority="1">
      <formula>MOD(ROW(),6)=1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251"/>
  <sheetViews>
    <sheetView zoomScale="80" zoomScaleNormal="80" workbookViewId="0">
      <pane ySplit="1" topLeftCell="A2" activePane="bottomLeft" state="frozen"/>
      <selection pane="bottomLeft" activeCell="L14" sqref="L14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4.42578125" style="24" hidden="1" customWidth="1"/>
    <col min="11" max="11" width="11.5703125" style="24" customWidth="1"/>
    <col min="12" max="16384" width="9.140625" style="24"/>
  </cols>
  <sheetData>
    <row r="1" spans="1:10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</row>
    <row r="2" spans="1:10">
      <c r="A2" s="22" t="str">
        <f>IFERROR(IF(INDEX('Open 2'!$A:$F,MATCH('Open 2 Results'!$E2,'Open 2'!$F:$F,0),1)&gt;0,INDEX('Open 2'!$A:$F,MATCH('Open 2 Results'!$E2,'Open 2'!$F:$F,0),1),""),"")</f>
        <v/>
      </c>
      <c r="B2" s="95" t="str">
        <f>IFERROR(IF(INDEX('Open 2'!$A:$F,MATCH('Open 2 Results'!$E2,'Open 2'!$F:$F,0),2)&gt;0,INDEX('Open 2'!$A:$F,MATCH('Open 2 Results'!$E2,'Open 2'!$F:$F,0),2),""),"")</f>
        <v/>
      </c>
      <c r="C2" s="95" t="str">
        <f>IFERROR(IF(INDEX('Open 2'!$A:$F,MATCH('Open 2 Results'!$E2,'Open 2'!$F:$F,0),3)&gt;0,INDEX('Open 2'!$A:$F,MATCH('Open 2 Results'!$E2,'Open 2'!$F:$F,0),3),""),"")</f>
        <v/>
      </c>
      <c r="D2" s="96" t="str">
        <f>IFERROR(IF(AND(SMALL('Open 2'!F:F,J2)&gt;1000,SMALL('Open 2'!F:F,J2)&lt;3000),"nt",IF(SMALL('Open 2'!F:F,J2)&gt;3000,"",SMALL('Open 2'!F:F,J2))),"")</f>
        <v/>
      </c>
      <c r="E2" s="132" t="str">
        <f>IF(D2="nt",IFERROR(SMALL('Open 2'!F:F,J2),""),IF(D2&gt;3000,"",IFERROR(SMALL('Open 2'!F:F,J2),"")))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68">
        <v>1</v>
      </c>
    </row>
    <row r="3" spans="1:10">
      <c r="A3" s="22" t="str">
        <f>IFERROR(IF(INDEX('Open 2'!$A:$F,MATCH('Open 2 Results'!$E3,'Open 2'!$F:$F,0),1)&gt;0,INDEX('Open 2'!$A:$F,MATCH('Open 2 Results'!$E3,'Open 2'!$F:$F,0),1),""),"")</f>
        <v/>
      </c>
      <c r="B3" s="95" t="str">
        <f>IFERROR(IF(INDEX('Open 2'!$A:$F,MATCH('Open 2 Results'!$E3,'Open 2'!$F:$F,0),2)&gt;0,INDEX('Open 2'!$A:$F,MATCH('Open 2 Results'!$E3,'Open 2'!$F:$F,0),2),""),"")</f>
        <v/>
      </c>
      <c r="C3" s="95" t="str">
        <f>IFERROR(IF(INDEX('Open 2'!$A:$F,MATCH('Open 2 Results'!$E3,'Open 2'!$F:$F,0),3)&gt;0,INDEX('Open 2'!$A:$F,MATCH('Open 2 Results'!$E3,'Open 2'!$F:$F,0),3),""),"")</f>
        <v/>
      </c>
      <c r="D3" s="96" t="str">
        <f>IFERROR(IF(AND(SMALL('Open 2'!F:F,J3)&gt;1000,SMALL('Open 2'!F:F,J3)&lt;3000),"nt",IF(SMALL('Open 2'!F:F,J3)&gt;3000,"",SMALL('Open 2'!F:F,J3))),"")</f>
        <v/>
      </c>
      <c r="E3" s="132" t="str">
        <f>IF(D3="nt",IFERROR(SMALL('Open 2'!F:F,J3),""),IF(D3&gt;3000,"",IFERROR(SMALL('Open 2'!F:F,J3),"")))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'Open 2'!Q4</f>
        <v>-</v>
      </c>
      <c r="I3" s="68" t="s">
        <v>3</v>
      </c>
      <c r="J3" s="68">
        <v>2</v>
      </c>
    </row>
    <row r="4" spans="1:10">
      <c r="A4" s="22" t="str">
        <f>IFERROR(IF(INDEX('Open 2'!$A:$F,MATCH('Open 2 Results'!$E4,'Open 2'!$F:$F,0),1)&gt;0,INDEX('Open 2'!$A:$F,MATCH('Open 2 Results'!$E4,'Open 2'!$F:$F,0),1),""),"")</f>
        <v/>
      </c>
      <c r="B4" s="95" t="str">
        <f>IFERROR(IF(INDEX('Open 2'!$A:$F,MATCH('Open 2 Results'!$E4,'Open 2'!$F:$F,0),2)&gt;0,INDEX('Open 2'!$A:$F,MATCH('Open 2 Results'!$E4,'Open 2'!$F:$F,0),2),""),"")</f>
        <v/>
      </c>
      <c r="C4" s="95" t="str">
        <f>IFERROR(IF(INDEX('Open 2'!$A:$F,MATCH('Open 2 Results'!$E4,'Open 2'!$F:$F,0),3)&gt;0,INDEX('Open 2'!$A:$F,MATCH('Open 2 Results'!$E4,'Open 2'!$F:$F,0),3),""),"")</f>
        <v/>
      </c>
      <c r="D4" s="96" t="str">
        <f>IFERROR(IF(AND(SMALL('Open 2'!F:F,J4)&gt;1000,SMALL('Open 2'!F:F,J4)&lt;3000),"nt",IF(SMALL('Open 2'!F:F,J4)&gt;3000,"",SMALL('Open 2'!F:F,J4))),"")</f>
        <v/>
      </c>
      <c r="E4" s="132" t="str">
        <f>IF(D4="nt",IFERROR(SMALL('Open 2'!F:F,J4),""),IF(D4&gt;3000,"",IFERROR(SMALL('Open 2'!F:F,J4),"")))</f>
        <v/>
      </c>
      <c r="F4" s="97" t="str">
        <f t="shared" si="0"/>
        <v/>
      </c>
      <c r="G4" s="104" t="str">
        <f t="shared" si="1"/>
        <v/>
      </c>
      <c r="H4" s="90" t="str">
        <f>'Open 2'!Q10</f>
        <v>-</v>
      </c>
      <c r="I4" s="98" t="s">
        <v>4</v>
      </c>
      <c r="J4" s="68">
        <v>3</v>
      </c>
    </row>
    <row r="5" spans="1:10">
      <c r="A5" s="22" t="str">
        <f>IFERROR(IF(INDEX('Open 2'!$A:$F,MATCH('Open 2 Results'!$E5,'Open 2'!$F:$F,0),1)&gt;0,INDEX('Open 2'!$A:$F,MATCH('Open 2 Results'!$E5,'Open 2'!$F:$F,0),1),""),"")</f>
        <v/>
      </c>
      <c r="B5" s="95" t="str">
        <f>IFERROR(IF(INDEX('Open 2'!$A:$F,MATCH('Open 2 Results'!$E5,'Open 2'!$F:$F,0),2)&gt;0,INDEX('Open 2'!$A:$F,MATCH('Open 2 Results'!$E5,'Open 2'!$F:$F,0),2),""),"")</f>
        <v/>
      </c>
      <c r="C5" s="95" t="str">
        <f>IFERROR(IF(INDEX('Open 2'!$A:$F,MATCH('Open 2 Results'!$E5,'Open 2'!$F:$F,0),3)&gt;0,INDEX('Open 2'!$A:$F,MATCH('Open 2 Results'!$E5,'Open 2'!$F:$F,0),3),""),"")</f>
        <v/>
      </c>
      <c r="D5" s="96" t="str">
        <f>IFERROR(IF(AND(SMALL('Open 2'!F:F,J5)&gt;1000,SMALL('Open 2'!F:F,J5)&lt;3000),"nt",IF(SMALL('Open 2'!F:F,J5)&gt;3000,"",SMALL('Open 2'!F:F,J5))),"")</f>
        <v/>
      </c>
      <c r="E5" s="132" t="str">
        <f>IF(D5="nt",IFERROR(SMALL('Open 2'!F:F,J5),""),IF(D5&gt;3000,"",IFERROR(SMALL('Open 2'!F:F,J5),"")))</f>
        <v/>
      </c>
      <c r="F5" s="97" t="str">
        <f t="shared" si="0"/>
        <v/>
      </c>
      <c r="G5" s="104" t="str">
        <f t="shared" si="1"/>
        <v/>
      </c>
      <c r="H5" s="90" t="str">
        <f>'Open 2'!Q16</f>
        <v>-</v>
      </c>
      <c r="I5" s="98" t="s">
        <v>5</v>
      </c>
      <c r="J5" s="68">
        <v>4</v>
      </c>
    </row>
    <row r="6" spans="1:10">
      <c r="A6" s="22" t="str">
        <f>IFERROR(IF(INDEX('Open 2'!$A:$F,MATCH('Open 2 Results'!$E6,'Open 2'!$F:$F,0),1)&gt;0,INDEX('Open 2'!$A:$F,MATCH('Open 2 Results'!$E6,'Open 2'!$F:$F,0),1),""),"")</f>
        <v/>
      </c>
      <c r="B6" s="95" t="str">
        <f>IFERROR(IF(INDEX('Open 2'!$A:$F,MATCH('Open 2 Results'!$E6,'Open 2'!$F:$F,0),2)&gt;0,INDEX('Open 2'!$A:$F,MATCH('Open 2 Results'!$E6,'Open 2'!$F:$F,0),2),""),"")</f>
        <v/>
      </c>
      <c r="C6" s="95" t="str">
        <f>IFERROR(IF(INDEX('Open 2'!$A:$F,MATCH('Open 2 Results'!$E6,'Open 2'!$F:$F,0),3)&gt;0,INDEX('Open 2'!$A:$F,MATCH('Open 2 Results'!$E6,'Open 2'!$F:$F,0),3),""),"")</f>
        <v/>
      </c>
      <c r="D6" s="96" t="str">
        <f>IFERROR(IF(AND(SMALL('Open 2'!F:F,J6)&gt;1000,SMALL('Open 2'!F:F,J6)&lt;3000),"nt",IF(SMALL('Open 2'!F:F,J6)&gt;3000,"",SMALL('Open 2'!F:F,J6))),"")</f>
        <v/>
      </c>
      <c r="E6" s="132" t="str">
        <f>IF(D6="nt",IFERROR(SMALL('Open 2'!F:F,J6),""),IF(D6&gt;3000,"",IFERROR(SMALL('Open 2'!F:F,J6),"")))</f>
        <v/>
      </c>
      <c r="F6" s="97" t="str">
        <f t="shared" si="0"/>
        <v/>
      </c>
      <c r="G6" s="104" t="str">
        <f t="shared" si="1"/>
        <v/>
      </c>
      <c r="H6" s="90" t="str">
        <f>'Open 2'!Q22</f>
        <v>-</v>
      </c>
      <c r="I6" s="98" t="s">
        <v>6</v>
      </c>
      <c r="J6" s="68">
        <v>5</v>
      </c>
    </row>
    <row r="7" spans="1:10">
      <c r="A7" s="22" t="str">
        <f>IFERROR(IF(INDEX('Open 2'!$A:$F,MATCH('Open 2 Results'!$E7,'Open 2'!$F:$F,0),1)&gt;0,INDEX('Open 2'!$A:$F,MATCH('Open 2 Results'!$E7,'Open 2'!$F:$F,0),1),""),"")</f>
        <v/>
      </c>
      <c r="B7" s="95" t="str">
        <f>IFERROR(IF(INDEX('Open 2'!$A:$F,MATCH('Open 2 Results'!$E7,'Open 2'!$F:$F,0),2)&gt;0,INDEX('Open 2'!$A:$F,MATCH('Open 2 Results'!$E7,'Open 2'!$F:$F,0),2),""),"")</f>
        <v/>
      </c>
      <c r="C7" s="95" t="str">
        <f>IFERROR(IF(INDEX('Open 2'!$A:$F,MATCH('Open 2 Results'!$E7,'Open 2'!$F:$F,0),3)&gt;0,INDEX('Open 2'!$A:$F,MATCH('Open 2 Results'!$E7,'Open 2'!$F:$F,0),3),""),"")</f>
        <v/>
      </c>
      <c r="D7" s="96" t="str">
        <f>IFERROR(IF(AND(SMALL('Open 2'!F:F,J7)&gt;1000,SMALL('Open 2'!F:F,J7)&lt;3000),"nt",IF(SMALL('Open 2'!F:F,J7)&gt;3000,"",SMALL('Open 2'!F:F,J7))),"")</f>
        <v/>
      </c>
      <c r="E7" s="132" t="str">
        <f>IF(D7="nt",IFERROR(SMALL('Open 2'!F:F,J7),""),IF(D7&gt;3000,"",IFERROR(SMALL('Open 2'!F:F,J7),"")))</f>
        <v/>
      </c>
      <c r="F7" s="97" t="str">
        <f t="shared" si="0"/>
        <v/>
      </c>
      <c r="G7" s="104" t="str">
        <f t="shared" si="1"/>
        <v/>
      </c>
      <c r="H7" s="68" t="str">
        <f>'Open 2'!Q28</f>
        <v>-</v>
      </c>
      <c r="I7" s="98" t="s">
        <v>13</v>
      </c>
      <c r="J7" s="68">
        <v>6</v>
      </c>
    </row>
    <row r="8" spans="1:10">
      <c r="A8" s="22" t="str">
        <f>IFERROR(IF(INDEX('Open 2'!$A:$F,MATCH('Open 2 Results'!$E8,'Open 2'!$F:$F,0),1)&gt;0,INDEX('Open 2'!$A:$F,MATCH('Open 2 Results'!$E8,'Open 2'!$F:$F,0),1),""),"")</f>
        <v/>
      </c>
      <c r="B8" s="95" t="str">
        <f>IFERROR(IF(INDEX('Open 2'!$A:$F,MATCH('Open 2 Results'!$E8,'Open 2'!$F:$F,0),2)&gt;0,INDEX('Open 2'!$A:$F,MATCH('Open 2 Results'!$E8,'Open 2'!$F:$F,0),2),""),"")</f>
        <v/>
      </c>
      <c r="C8" s="95" t="str">
        <f>IFERROR(IF(INDEX('Open 2'!$A:$F,MATCH('Open 2 Results'!$E8,'Open 2'!$F:$F,0),3)&gt;0,INDEX('Open 2'!$A:$F,MATCH('Open 2 Results'!$E8,'Open 2'!$F:$F,0),3),""),"")</f>
        <v/>
      </c>
      <c r="D8" s="96" t="str">
        <f>IFERROR(IF(AND(SMALL('Open 2'!F:F,J8)&gt;1000,SMALL('Open 2'!F:F,J8)&lt;3000),"nt",IF(SMALL('Open 2'!F:F,J8)&gt;3000,"",SMALL('Open 2'!F:F,J8))),"")</f>
        <v/>
      </c>
      <c r="E8" s="132" t="str">
        <f>IF(D8="nt",IFERROR(SMALL('Open 2'!F:F,J8),""),IF(D8&gt;3000,"",IFERROR(SMALL('Open 2'!F:F,J8),"")))</f>
        <v/>
      </c>
      <c r="F8" s="97" t="str">
        <f t="shared" si="0"/>
        <v/>
      </c>
      <c r="G8" s="104" t="str">
        <f t="shared" si="1"/>
        <v/>
      </c>
      <c r="J8" s="68">
        <v>7</v>
      </c>
    </row>
    <row r="9" spans="1:10">
      <c r="A9" s="22" t="str">
        <f>IFERROR(IF(INDEX('Open 2'!$A:$F,MATCH('Open 2 Results'!$E9,'Open 2'!$F:$F,0),1)&gt;0,INDEX('Open 2'!$A:$F,MATCH('Open 2 Results'!$E9,'Open 2'!$F:$F,0),1),""),"")</f>
        <v/>
      </c>
      <c r="B9" s="95" t="str">
        <f>IFERROR(IF(INDEX('Open 2'!$A:$F,MATCH('Open 2 Results'!$E9,'Open 2'!$F:$F,0),2)&gt;0,INDEX('Open 2'!$A:$F,MATCH('Open 2 Results'!$E9,'Open 2'!$F:$F,0),2),""),"")</f>
        <v/>
      </c>
      <c r="C9" s="95" t="str">
        <f>IFERROR(IF(INDEX('Open 2'!$A:$F,MATCH('Open 2 Results'!$E9,'Open 2'!$F:$F,0),3)&gt;0,INDEX('Open 2'!$A:$F,MATCH('Open 2 Results'!$E9,'Open 2'!$F:$F,0),3),""),"")</f>
        <v/>
      </c>
      <c r="D9" s="96" t="str">
        <f>IFERROR(IF(AND(SMALL('Open 2'!F:F,J9)&gt;1000,SMALL('Open 2'!F:F,J9)&lt;3000),"nt",IF(SMALL('Open 2'!F:F,J9)&gt;3000,"",SMALL('Open 2'!F:F,J9))),"")</f>
        <v/>
      </c>
      <c r="E9" s="132" t="str">
        <f>IF(D9="nt",IFERROR(SMALL('Open 2'!F:F,J9),""),IF(D9&gt;3000,"",IFERROR(SMALL('Open 2'!F:F,J9),"")))</f>
        <v/>
      </c>
      <c r="F9" s="97" t="str">
        <f t="shared" si="0"/>
        <v/>
      </c>
      <c r="G9" s="104" t="str">
        <f t="shared" si="1"/>
        <v/>
      </c>
      <c r="J9" s="68">
        <v>8</v>
      </c>
    </row>
    <row r="10" spans="1:10">
      <c r="A10" s="22" t="str">
        <f>IFERROR(IF(INDEX('Open 2'!$A:$F,MATCH('Open 2 Results'!$E10,'Open 2'!$F:$F,0),1)&gt;0,INDEX('Open 2'!$A:$F,MATCH('Open 2 Results'!$E10,'Open 2'!$F:$F,0),1),""),"")</f>
        <v/>
      </c>
      <c r="B10" s="95" t="str">
        <f>IFERROR(IF(INDEX('Open 2'!$A:$F,MATCH('Open 2 Results'!$E10,'Open 2'!$F:$F,0),2)&gt;0,INDEX('Open 2'!$A:$F,MATCH('Open 2 Results'!$E10,'Open 2'!$F:$F,0),2),""),"")</f>
        <v/>
      </c>
      <c r="C10" s="95" t="str">
        <f>IFERROR(IF(INDEX('Open 2'!$A:$F,MATCH('Open 2 Results'!$E10,'Open 2'!$F:$F,0),3)&gt;0,INDEX('Open 2'!$A:$F,MATCH('Open 2 Results'!$E10,'Open 2'!$F:$F,0),3),""),"")</f>
        <v/>
      </c>
      <c r="D10" s="96" t="str">
        <f>IFERROR(IF(AND(SMALL('Open 2'!F:F,J10)&gt;1000,SMALL('Open 2'!F:F,J10)&lt;3000),"nt",IF(SMALL('Open 2'!F:F,J10)&gt;3000,"",SMALL('Open 2'!F:F,J10))),"")</f>
        <v/>
      </c>
      <c r="E10" s="132" t="str">
        <f>IF(D10="nt",IFERROR(SMALL('Open 2'!F:F,J10),""),IF(D10&gt;3000,"",IFERROR(SMALL('Open 2'!F:F,J10),"")))</f>
        <v/>
      </c>
      <c r="F10" s="97" t="str">
        <f t="shared" si="0"/>
        <v/>
      </c>
      <c r="G10" s="104" t="str">
        <f t="shared" si="1"/>
        <v/>
      </c>
      <c r="J10" s="68">
        <v>9</v>
      </c>
    </row>
    <row r="11" spans="1:10">
      <c r="A11" s="22" t="str">
        <f>IFERROR(IF(INDEX('Open 2'!$A:$F,MATCH('Open 2 Results'!$E11,'Open 2'!$F:$F,0),1)&gt;0,INDEX('Open 2'!$A:$F,MATCH('Open 2 Results'!$E11,'Open 2'!$F:$F,0),1),""),"")</f>
        <v/>
      </c>
      <c r="B11" s="95" t="str">
        <f>IFERROR(IF(INDEX('Open 2'!$A:$F,MATCH('Open 2 Results'!$E11,'Open 2'!$F:$F,0),2)&gt;0,INDEX('Open 2'!$A:$F,MATCH('Open 2 Results'!$E11,'Open 2'!$F:$F,0),2),""),"")</f>
        <v/>
      </c>
      <c r="C11" s="95" t="str">
        <f>IFERROR(IF(INDEX('Open 2'!$A:$F,MATCH('Open 2 Results'!$E11,'Open 2'!$F:$F,0),3)&gt;0,INDEX('Open 2'!$A:$F,MATCH('Open 2 Results'!$E11,'Open 2'!$F:$F,0),3),""),"")</f>
        <v/>
      </c>
      <c r="D11" s="96" t="str">
        <f>IFERROR(IF(AND(SMALL('Open 2'!F:F,J11)&gt;1000,SMALL('Open 2'!F:F,J11)&lt;3000),"nt",IF(SMALL('Open 2'!F:F,J11)&gt;3000,"",SMALL('Open 2'!F:F,J11))),"")</f>
        <v/>
      </c>
      <c r="E11" s="132" t="str">
        <f>IF(D11="nt",IFERROR(SMALL('Open 2'!F:F,J11),""),IF(D11&gt;3000,"",IFERROR(SMALL('Open 2'!F:F,J11),"")))</f>
        <v/>
      </c>
      <c r="F11" s="97" t="str">
        <f t="shared" si="0"/>
        <v/>
      </c>
      <c r="G11" s="104" t="str">
        <f t="shared" si="1"/>
        <v/>
      </c>
      <c r="J11" s="68">
        <v>10</v>
      </c>
    </row>
    <row r="12" spans="1:10">
      <c r="A12" s="22" t="str">
        <f>IFERROR(IF(INDEX('Open 2'!$A:$F,MATCH('Open 2 Results'!$E12,'Open 2'!$F:$F,0),1)&gt;0,INDEX('Open 2'!$A:$F,MATCH('Open 2 Results'!$E12,'Open 2'!$F:$F,0),1),""),"")</f>
        <v/>
      </c>
      <c r="B12" s="95" t="str">
        <f>IFERROR(IF(INDEX('Open 2'!$A:$F,MATCH('Open 2 Results'!$E12,'Open 2'!$F:$F,0),2)&gt;0,INDEX('Open 2'!$A:$F,MATCH('Open 2 Results'!$E12,'Open 2'!$F:$F,0),2),""),"")</f>
        <v/>
      </c>
      <c r="C12" s="95" t="str">
        <f>IFERROR(IF(INDEX('Open 2'!$A:$F,MATCH('Open 2 Results'!$E12,'Open 2'!$F:$F,0),3)&gt;0,INDEX('Open 2'!$A:$F,MATCH('Open 2 Results'!$E12,'Open 2'!$F:$F,0),3),""),"")</f>
        <v/>
      </c>
      <c r="D12" s="96" t="str">
        <f>IFERROR(IF(AND(SMALL('Open 2'!F:F,J12)&gt;1000,SMALL('Open 2'!F:F,J12)&lt;3000),"nt",IF(SMALL('Open 2'!F:F,J12)&gt;3000,"",SMALL('Open 2'!F:F,J12))),"")</f>
        <v/>
      </c>
      <c r="E12" s="132" t="str">
        <f>IF(D12="nt",IFERROR(SMALL('Open 2'!F:F,J12),""),IF(D12&gt;3000,"",IFERROR(SMALL('Open 2'!F:F,J12),"")))</f>
        <v/>
      </c>
      <c r="F12" s="97" t="str">
        <f t="shared" si="0"/>
        <v/>
      </c>
      <c r="G12" s="104" t="str">
        <f t="shared" si="1"/>
        <v/>
      </c>
      <c r="J12" s="68">
        <v>11</v>
      </c>
    </row>
    <row r="13" spans="1:10">
      <c r="A13" s="22" t="str">
        <f>IFERROR(IF(INDEX('Open 2'!$A:$F,MATCH('Open 2 Results'!$E13,'Open 2'!$F:$F,0),1)&gt;0,INDEX('Open 2'!$A:$F,MATCH('Open 2 Results'!$E13,'Open 2'!$F:$F,0),1),""),"")</f>
        <v/>
      </c>
      <c r="B13" s="95" t="str">
        <f>IFERROR(IF(INDEX('Open 2'!$A:$F,MATCH('Open 2 Results'!$E13,'Open 2'!$F:$F,0),2)&gt;0,INDEX('Open 2'!$A:$F,MATCH('Open 2 Results'!$E13,'Open 2'!$F:$F,0),2),""),"")</f>
        <v/>
      </c>
      <c r="C13" s="95" t="str">
        <f>IFERROR(IF(INDEX('Open 2'!$A:$F,MATCH('Open 2 Results'!$E13,'Open 2'!$F:$F,0),3)&gt;0,INDEX('Open 2'!$A:$F,MATCH('Open 2 Results'!$E13,'Open 2'!$F:$F,0),3),""),"")</f>
        <v/>
      </c>
      <c r="D13" s="96" t="str">
        <f>IFERROR(IF(AND(SMALL('Open 2'!F:F,J13)&gt;1000,SMALL('Open 2'!F:F,J13)&lt;3000),"nt",IF(SMALL('Open 2'!F:F,J13)&gt;3000,"",SMALL('Open 2'!F:F,J13))),"")</f>
        <v/>
      </c>
      <c r="E13" s="132" t="str">
        <f>IF(D13="nt",IFERROR(SMALL('Open 2'!F:F,J13),""),IF(D13&gt;3000,"",IFERROR(SMALL('Open 2'!F:F,J13),"")))</f>
        <v/>
      </c>
      <c r="F13" s="97" t="str">
        <f t="shared" si="0"/>
        <v/>
      </c>
      <c r="G13" s="104" t="str">
        <f t="shared" si="1"/>
        <v/>
      </c>
      <c r="J13" s="68">
        <v>12</v>
      </c>
    </row>
    <row r="14" spans="1:10">
      <c r="A14" s="22" t="str">
        <f>IFERROR(IF(INDEX('Open 2'!$A:$F,MATCH('Open 2 Results'!$E14,'Open 2'!$F:$F,0),1)&gt;0,INDEX('Open 2'!$A:$F,MATCH('Open 2 Results'!$E14,'Open 2'!$F:$F,0),1),""),"")</f>
        <v/>
      </c>
      <c r="B14" s="95" t="str">
        <f>IFERROR(IF(INDEX('Open 2'!$A:$F,MATCH('Open 2 Results'!$E14,'Open 2'!$F:$F,0),2)&gt;0,INDEX('Open 2'!$A:$F,MATCH('Open 2 Results'!$E14,'Open 2'!$F:$F,0),2),""),"")</f>
        <v/>
      </c>
      <c r="C14" s="95" t="str">
        <f>IFERROR(IF(INDEX('Open 2'!$A:$F,MATCH('Open 2 Results'!$E14,'Open 2'!$F:$F,0),3)&gt;0,INDEX('Open 2'!$A:$F,MATCH('Open 2 Results'!$E14,'Open 2'!$F:$F,0),3),""),"")</f>
        <v/>
      </c>
      <c r="D14" s="96" t="str">
        <f>IFERROR(IF(AND(SMALL('Open 2'!F:F,J14)&gt;1000,SMALL('Open 2'!F:F,J14)&lt;3000),"nt",IF(SMALL('Open 2'!F:F,J14)&gt;3000,"",SMALL('Open 2'!F:F,J14))),"")</f>
        <v/>
      </c>
      <c r="E14" s="132" t="str">
        <f>IF(D14="nt",IFERROR(SMALL('Open 2'!F:F,J14),""),IF(D14&gt;3000,"",IFERROR(SMALL('Open 2'!F:F,J14),"")))</f>
        <v/>
      </c>
      <c r="F14" s="97" t="str">
        <f t="shared" si="0"/>
        <v/>
      </c>
      <c r="G14" s="104" t="str">
        <f t="shared" si="1"/>
        <v/>
      </c>
      <c r="J14" s="68">
        <v>13</v>
      </c>
    </row>
    <row r="15" spans="1:10">
      <c r="A15" s="22" t="str">
        <f>IFERROR(IF(INDEX('Open 2'!$A:$F,MATCH('Open 2 Results'!$E15,'Open 2'!$F:$F,0),1)&gt;0,INDEX('Open 2'!$A:$F,MATCH('Open 2 Results'!$E15,'Open 2'!$F:$F,0),1),""),"")</f>
        <v/>
      </c>
      <c r="B15" s="95" t="str">
        <f>IFERROR(IF(INDEX('Open 2'!$A:$F,MATCH('Open 2 Results'!$E15,'Open 2'!$F:$F,0),2)&gt;0,INDEX('Open 2'!$A:$F,MATCH('Open 2 Results'!$E15,'Open 2'!$F:$F,0),2),""),"")</f>
        <v/>
      </c>
      <c r="C15" s="95" t="str">
        <f>IFERROR(IF(INDEX('Open 2'!$A:$F,MATCH('Open 2 Results'!$E15,'Open 2'!$F:$F,0),3)&gt;0,INDEX('Open 2'!$A:$F,MATCH('Open 2 Results'!$E15,'Open 2'!$F:$F,0),3),""),"")</f>
        <v/>
      </c>
      <c r="D15" s="96" t="str">
        <f>IFERROR(IF(AND(SMALL('Open 2'!F:F,J15)&gt;1000,SMALL('Open 2'!F:F,J15)&lt;3000),"nt",IF(SMALL('Open 2'!F:F,J15)&gt;3000,"",SMALL('Open 2'!F:F,J15))),"")</f>
        <v/>
      </c>
      <c r="E15" s="132" t="str">
        <f>IF(D15="nt",IFERROR(SMALL('Open 2'!F:F,J15),""),IF(D15&gt;3000,"",IFERROR(SMALL('Open 2'!F:F,J15),"")))</f>
        <v/>
      </c>
      <c r="F15" s="97" t="str">
        <f t="shared" si="0"/>
        <v/>
      </c>
      <c r="G15" s="104" t="str">
        <f t="shared" si="1"/>
        <v/>
      </c>
      <c r="J15" s="68">
        <v>14</v>
      </c>
    </row>
    <row r="16" spans="1:10">
      <c r="A16" s="22" t="str">
        <f>IFERROR(IF(INDEX('Open 2'!$A:$F,MATCH('Open 2 Results'!$E16,'Open 2'!$F:$F,0),1)&gt;0,INDEX('Open 2'!$A:$F,MATCH('Open 2 Results'!$E16,'Open 2'!$F:$F,0),1),""),"")</f>
        <v/>
      </c>
      <c r="B16" s="95" t="str">
        <f>IFERROR(IF(INDEX('Open 2'!$A:$F,MATCH('Open 2 Results'!$E16,'Open 2'!$F:$F,0),2)&gt;0,INDEX('Open 2'!$A:$F,MATCH('Open 2 Results'!$E16,'Open 2'!$F:$F,0),2),""),"")</f>
        <v/>
      </c>
      <c r="C16" s="95" t="str">
        <f>IFERROR(IF(INDEX('Open 2'!$A:$F,MATCH('Open 2 Results'!$E16,'Open 2'!$F:$F,0),3)&gt;0,INDEX('Open 2'!$A:$F,MATCH('Open 2 Results'!$E16,'Open 2'!$F:$F,0),3),""),"")</f>
        <v/>
      </c>
      <c r="D16" s="96" t="str">
        <f>IFERROR(IF(AND(SMALL('Open 2'!F:F,J16)&gt;1000,SMALL('Open 2'!F:F,J16)&lt;3000),"nt",IF(SMALL('Open 2'!F:F,J16)&gt;3000,"",SMALL('Open 2'!F:F,J16))),"")</f>
        <v/>
      </c>
      <c r="E16" s="132" t="str">
        <f>IF(D16="nt",IFERROR(SMALL('Open 2'!F:F,J16),""),IF(D16&gt;3000,"",IFERROR(SMALL('Open 2'!F:F,J16),"")))</f>
        <v/>
      </c>
      <c r="F16" s="97" t="str">
        <f t="shared" si="0"/>
        <v/>
      </c>
      <c r="G16" s="104" t="str">
        <f t="shared" si="1"/>
        <v/>
      </c>
      <c r="J16" s="68">
        <v>15</v>
      </c>
    </row>
    <row r="17" spans="1:10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2'!F:F,J17)&gt;1000,SMALL('Open 2'!F:F,J17)&lt;3000),"nt",IF(SMALL('Open 2'!F:F,J17)&gt;3000,"",SMALL('Open 2'!F:F,J17))),"")</f>
        <v/>
      </c>
      <c r="E17" s="132" t="str">
        <f>IF(D17="nt",IFERROR(SMALL('Open 2'!F:F,J17),""),IF(D17&gt;3000,"",IFERROR(SMALL('Open 2'!F:F,J17),"")))</f>
        <v/>
      </c>
      <c r="F17" s="97" t="str">
        <f t="shared" si="0"/>
        <v/>
      </c>
      <c r="G17" s="104" t="str">
        <f t="shared" si="1"/>
        <v/>
      </c>
      <c r="J17" s="68">
        <v>16</v>
      </c>
    </row>
    <row r="18" spans="1:10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2'!F:F,J18)&gt;1000,SMALL('Open 2'!F:F,J18)&lt;3000),"nt",IF(SMALL('Open 2'!F:F,J18)&gt;3000,"",SMALL('Open 2'!F:F,J18))),"")</f>
        <v/>
      </c>
      <c r="E18" s="132" t="str">
        <f>IF(D18="nt",IFERROR(SMALL('Open 2'!F:F,J18),""),IF(D18&gt;3000,"",IFERROR(SMALL('Open 2'!F:F,J18),"")))</f>
        <v/>
      </c>
      <c r="F18" s="97" t="str">
        <f t="shared" si="0"/>
        <v/>
      </c>
      <c r="G18" s="104" t="str">
        <f t="shared" si="1"/>
        <v/>
      </c>
      <c r="J18" s="68">
        <v>17</v>
      </c>
    </row>
    <row r="19" spans="1:10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2'!F:F,J19)&gt;1000,SMALL('Open 2'!F:F,J19)&lt;3000),"nt",IF(SMALL('Open 2'!F:F,J19)&gt;3000,"",SMALL('Open 2'!F:F,J19))),"")</f>
        <v/>
      </c>
      <c r="E19" s="132" t="str">
        <f>IF(D19="nt",IFERROR(SMALL('Open 2'!F:F,J19),""),IF(D19&gt;3000,"",IFERROR(SMALL('Open 2'!F:F,J19),"")))</f>
        <v/>
      </c>
      <c r="F19" s="97" t="str">
        <f t="shared" si="0"/>
        <v/>
      </c>
      <c r="G19" s="104" t="str">
        <f t="shared" si="1"/>
        <v/>
      </c>
      <c r="J19" s="68">
        <v>18</v>
      </c>
    </row>
    <row r="20" spans="1:10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2'!F:F,J20)&gt;1000,SMALL('Open 2'!F:F,J20)&lt;3000),"nt",IF(SMALL('Open 2'!F:F,J20)&gt;3000,"",SMALL('Open 2'!F:F,J20))),"")</f>
        <v/>
      </c>
      <c r="E20" s="132" t="str">
        <f>IF(D20="nt",IFERROR(SMALL('Open 2'!F:F,J20),""),IF(D20&gt;3000,"",IFERROR(SMALL('Open 2'!F:F,J20),"")))</f>
        <v/>
      </c>
      <c r="F20" s="97" t="str">
        <f t="shared" si="0"/>
        <v/>
      </c>
      <c r="G20" s="104" t="str">
        <f t="shared" si="1"/>
        <v/>
      </c>
      <c r="J20" s="68">
        <v>19</v>
      </c>
    </row>
    <row r="21" spans="1:10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2'!F:F,J21)&gt;1000,SMALL('Open 2'!F:F,J21)&lt;3000),"nt",IF(SMALL('Open 2'!F:F,J21)&gt;3000,"",SMALL('Open 2'!F:F,J21))),"")</f>
        <v/>
      </c>
      <c r="E21" s="132" t="str">
        <f>IF(D21="nt",IFERROR(SMALL('Open 2'!F:F,J21),""),IF(D21&gt;3000,"",IFERROR(SMALL('Open 2'!F:F,J21),"")))</f>
        <v/>
      </c>
      <c r="F21" s="97" t="str">
        <f t="shared" si="0"/>
        <v/>
      </c>
      <c r="G21" s="104" t="str">
        <f t="shared" si="1"/>
        <v/>
      </c>
      <c r="J21" s="68">
        <v>20</v>
      </c>
    </row>
    <row r="22" spans="1:10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2'!F:F,J22)&gt;1000,SMALL('Open 2'!F:F,J22)&lt;3000),"nt",IF(SMALL('Open 2'!F:F,J22)&gt;3000,"",SMALL('Open 2'!F:F,J22))),"")</f>
        <v/>
      </c>
      <c r="E22" s="132" t="str">
        <f>IF(D22="nt",IFERROR(SMALL('Open 2'!F:F,J22),""),IF(D22&gt;3000,"",IFERROR(SMALL('Open 2'!F:F,J22),"")))</f>
        <v/>
      </c>
      <c r="F22" s="97" t="str">
        <f t="shared" si="0"/>
        <v/>
      </c>
      <c r="G22" s="104" t="str">
        <f t="shared" si="1"/>
        <v/>
      </c>
      <c r="J22" s="68">
        <v>21</v>
      </c>
    </row>
    <row r="23" spans="1:10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2'!F:F,J23)&gt;1000,SMALL('Open 2'!F:F,J23)&lt;3000),"nt",IF(SMALL('Open 2'!F:F,J23)&gt;3000,"",SMALL('Open 2'!F:F,J23))),"")</f>
        <v/>
      </c>
      <c r="E23" s="132" t="str">
        <f>IF(D23="nt",IFERROR(SMALL('Open 2'!F:F,J23),""),IF(D23&gt;3000,"",IFERROR(SMALL('Open 2'!F:F,J23),"")))</f>
        <v/>
      </c>
      <c r="F23" s="97" t="str">
        <f t="shared" si="0"/>
        <v/>
      </c>
      <c r="G23" s="104" t="str">
        <f t="shared" si="1"/>
        <v/>
      </c>
      <c r="J23" s="68">
        <v>22</v>
      </c>
    </row>
    <row r="24" spans="1:10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2'!F:F,J24)&gt;1000,SMALL('Open 2'!F:F,J24)&lt;3000),"nt",IF(SMALL('Open 2'!F:F,J24)&gt;3000,"",SMALL('Open 2'!F:F,J24))),"")</f>
        <v/>
      </c>
      <c r="E24" s="132" t="str">
        <f>IF(D24="nt",IFERROR(SMALL('Open 2'!F:F,J24),""),IF(D24&gt;3000,"",IFERROR(SMALL('Open 2'!F:F,J24),"")))</f>
        <v/>
      </c>
      <c r="F24" s="97" t="str">
        <f t="shared" si="0"/>
        <v/>
      </c>
      <c r="G24" s="104" t="str">
        <f t="shared" si="1"/>
        <v/>
      </c>
      <c r="J24" s="68">
        <v>23</v>
      </c>
    </row>
    <row r="25" spans="1:10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2'!F:F,J25)&gt;1000,SMALL('Open 2'!F:F,J25)&lt;3000),"nt",IF(SMALL('Open 2'!F:F,J25)&gt;3000,"",SMALL('Open 2'!F:F,J25))),"")</f>
        <v/>
      </c>
      <c r="E25" s="132" t="str">
        <f>IF(D25="nt",IFERROR(SMALL('Open 2'!F:F,J25),""),IF(D25&gt;3000,"",IFERROR(SMALL('Open 2'!F:F,J25),"")))</f>
        <v/>
      </c>
      <c r="F25" s="97" t="str">
        <f t="shared" si="0"/>
        <v/>
      </c>
      <c r="G25" s="104" t="str">
        <f t="shared" si="1"/>
        <v/>
      </c>
      <c r="J25" s="68">
        <v>24</v>
      </c>
    </row>
    <row r="26" spans="1:10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2'!F:F,J26)&gt;1000,SMALL('Open 2'!F:F,J26)&lt;3000),"nt",IF(SMALL('Open 2'!F:F,J26)&gt;3000,"",SMALL('Open 2'!F:F,J26))),"")</f>
        <v/>
      </c>
      <c r="E26" s="132" t="str">
        <f>IF(D26="nt",IFERROR(SMALL('Open 2'!F:F,J26),""),IF(D26&gt;3000,"",IFERROR(SMALL('Open 2'!F:F,J26),"")))</f>
        <v/>
      </c>
      <c r="F26" s="97" t="str">
        <f t="shared" si="0"/>
        <v/>
      </c>
      <c r="G26" s="104" t="str">
        <f t="shared" si="1"/>
        <v/>
      </c>
      <c r="J26" s="68">
        <v>25</v>
      </c>
    </row>
    <row r="27" spans="1:10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2'!F:F,J27)&gt;1000,SMALL('Open 2'!F:F,J27)&lt;3000),"nt",IF(SMALL('Open 2'!F:F,J27)&gt;3000,"",SMALL('Open 2'!F:F,J27))),"")</f>
        <v/>
      </c>
      <c r="E27" s="132" t="str">
        <f>IF(D27="nt",IFERROR(SMALL('Open 2'!F:F,J27),""),IF(D27&gt;3000,"",IFERROR(SMALL('Open 2'!F:F,J27),"")))</f>
        <v/>
      </c>
      <c r="F27" s="97" t="str">
        <f t="shared" si="0"/>
        <v/>
      </c>
      <c r="G27" s="104" t="str">
        <f t="shared" si="1"/>
        <v/>
      </c>
      <c r="J27" s="68">
        <v>26</v>
      </c>
    </row>
    <row r="28" spans="1:10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2'!F:F,J28)&gt;1000,SMALL('Open 2'!F:F,J28)&lt;3000),"nt",IF(SMALL('Open 2'!F:F,J28)&gt;3000,"",SMALL('Open 2'!F:F,J28))),"")</f>
        <v/>
      </c>
      <c r="E28" s="132" t="str">
        <f>IF(D28="nt",IFERROR(SMALL('Open 2'!F:F,J28),""),IF(D28&gt;3000,"",IFERROR(SMALL('Open 2'!F:F,J28),"")))</f>
        <v/>
      </c>
      <c r="F28" s="97" t="str">
        <f t="shared" si="0"/>
        <v/>
      </c>
      <c r="G28" s="104" t="str">
        <f t="shared" si="1"/>
        <v/>
      </c>
      <c r="J28" s="68">
        <v>27</v>
      </c>
    </row>
    <row r="29" spans="1:10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2'!F:F,J29)&gt;1000,SMALL('Open 2'!F:F,J29)&lt;3000),"nt",IF(SMALL('Open 2'!F:F,J29)&gt;3000,"",SMALL('Open 2'!F:F,J29))),"")</f>
        <v/>
      </c>
      <c r="E29" s="132" t="str">
        <f>IF(D29="nt",IFERROR(SMALL('Open 2'!F:F,J29),""),IF(D29&gt;3000,"",IFERROR(SMALL('Open 2'!F:F,J29),"")))</f>
        <v/>
      </c>
      <c r="F29" s="97" t="str">
        <f t="shared" si="0"/>
        <v/>
      </c>
      <c r="G29" s="104" t="str">
        <f t="shared" si="1"/>
        <v/>
      </c>
      <c r="J29" s="68">
        <v>28</v>
      </c>
    </row>
    <row r="30" spans="1:10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2'!F:F,J30)&gt;1000,SMALL('Open 2'!F:F,J30)&lt;3000),"nt",IF(SMALL('Open 2'!F:F,J30)&gt;3000,"",SMALL('Open 2'!F:F,J30))),"")</f>
        <v/>
      </c>
      <c r="E30" s="132" t="str">
        <f>IF(D30="nt",IFERROR(SMALL('Open 2'!F:F,J30),""),IF(D30&gt;3000,"",IFERROR(SMALL('Open 2'!F:F,J30),"")))</f>
        <v/>
      </c>
      <c r="F30" s="97" t="str">
        <f t="shared" si="0"/>
        <v/>
      </c>
      <c r="G30" s="104" t="str">
        <f t="shared" si="1"/>
        <v/>
      </c>
      <c r="J30" s="68">
        <v>29</v>
      </c>
    </row>
    <row r="31" spans="1:10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2'!F:F,J31)&gt;1000,SMALL('Open 2'!F:F,J31)&lt;3000),"nt",IF(SMALL('Open 2'!F:F,J31)&gt;3000,"",SMALL('Open 2'!F:F,J31))),"")</f>
        <v/>
      </c>
      <c r="E31" s="132" t="str">
        <f>IF(D31="nt",IFERROR(SMALL('Open 2'!F:F,J31),""),IF(D31&gt;3000,"",IFERROR(SMALL('Open 2'!F:F,J31),"")))</f>
        <v/>
      </c>
      <c r="F31" s="97" t="str">
        <f t="shared" si="0"/>
        <v/>
      </c>
      <c r="G31" s="104" t="str">
        <f t="shared" si="1"/>
        <v/>
      </c>
      <c r="J31" s="68">
        <v>30</v>
      </c>
    </row>
    <row r="32" spans="1:10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2'!F:F,J32)&gt;1000,SMALL('Open 2'!F:F,J32)&lt;3000),"nt",IF(SMALL('Open 2'!F:F,J32)&gt;3000,"",SMALL('Open 2'!F:F,J32))),"")</f>
        <v/>
      </c>
      <c r="E32" s="132" t="str">
        <f>IF(D32="nt",IFERROR(SMALL('Open 2'!F:F,J32),""),IF(D32&gt;3000,"",IFERROR(SMALL('Open 2'!F:F,J32),"")))</f>
        <v/>
      </c>
      <c r="F32" s="97" t="str">
        <f t="shared" si="0"/>
        <v/>
      </c>
      <c r="G32" s="104" t="str">
        <f t="shared" si="1"/>
        <v/>
      </c>
      <c r="J32" s="68">
        <v>31</v>
      </c>
    </row>
    <row r="33" spans="1:10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2'!F:F,J33)&gt;1000,SMALL('Open 2'!F:F,J33)&lt;3000),"nt",IF(SMALL('Open 2'!F:F,J33)&gt;3000,"",SMALL('Open 2'!F:F,J33))),"")</f>
        <v/>
      </c>
      <c r="E33" s="132" t="str">
        <f>IF(D33="nt",IFERROR(SMALL('Open 2'!F:F,J33),""),IF(D33&gt;3000,"",IFERROR(SMALL('Open 2'!F:F,J33),"")))</f>
        <v/>
      </c>
      <c r="F33" s="97" t="str">
        <f t="shared" si="0"/>
        <v/>
      </c>
      <c r="G33" s="104" t="str">
        <f t="shared" si="1"/>
        <v/>
      </c>
      <c r="J33" s="68">
        <v>32</v>
      </c>
    </row>
    <row r="34" spans="1:10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2'!F:F,J34)&gt;1000,SMALL('Open 2'!F:F,J34)&lt;3000),"nt",IF(SMALL('Open 2'!F:F,J34)&gt;3000,"",SMALL('Open 2'!F:F,J34))),"")</f>
        <v/>
      </c>
      <c r="E34" s="132" t="str">
        <f>IF(D34="nt",IFERROR(SMALL('Open 2'!F:F,J34),""),IF(D34&gt;3000,"",IFERROR(SMALL('Open 2'!F:F,J34),"")))</f>
        <v/>
      </c>
      <c r="F34" s="97" t="str">
        <f t="shared" si="0"/>
        <v/>
      </c>
      <c r="G34" s="104" t="str">
        <f t="shared" si="1"/>
        <v/>
      </c>
      <c r="J34" s="68">
        <v>33</v>
      </c>
    </row>
    <row r="35" spans="1:10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2'!F:F,J35)&gt;1000,SMALL('Open 2'!F:F,J35)&lt;3000),"nt",IF(SMALL('Open 2'!F:F,J35)&gt;3000,"",SMALL('Open 2'!F:F,J35))),"")</f>
        <v/>
      </c>
      <c r="E35" s="132" t="str">
        <f>IF(D35="nt",IFERROR(SMALL('Open 2'!F:F,J35),""),IF(D35&gt;3000,"",IFERROR(SMALL('Open 2'!F:F,J35),"")))</f>
        <v/>
      </c>
      <c r="F35" s="97" t="str">
        <f t="shared" si="0"/>
        <v/>
      </c>
      <c r="G35" s="104" t="str">
        <f t="shared" si="1"/>
        <v/>
      </c>
      <c r="J35" s="68">
        <v>34</v>
      </c>
    </row>
    <row r="36" spans="1:10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2'!F:F,J36)&gt;1000,SMALL('Open 2'!F:F,J36)&lt;3000),"nt",IF(SMALL('Open 2'!F:F,J36)&gt;3000,"",SMALL('Open 2'!F:F,J36))),"")</f>
        <v/>
      </c>
      <c r="E36" s="132" t="str">
        <f>IF(D36="nt",IFERROR(SMALL('Open 2'!F:F,J36),""),IF(D36&gt;3000,"",IFERROR(SMALL('Open 2'!F:F,J36),"")))</f>
        <v/>
      </c>
      <c r="F36" s="97" t="str">
        <f t="shared" si="0"/>
        <v/>
      </c>
      <c r="G36" s="104" t="str">
        <f t="shared" si="1"/>
        <v/>
      </c>
      <c r="J36" s="68">
        <v>35</v>
      </c>
    </row>
    <row r="37" spans="1:10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2'!F:F,J37)&gt;1000,SMALL('Open 2'!F:F,J37)&lt;3000),"nt",IF(SMALL('Open 2'!F:F,J37)&gt;3000,"",SMALL('Open 2'!F:F,J37))),"")</f>
        <v/>
      </c>
      <c r="E37" s="132" t="str">
        <f>IF(D37="nt",IFERROR(SMALL('Open 2'!F:F,J37),""),IF(D37&gt;3000,"",IFERROR(SMALL('Open 2'!F:F,J37),"")))</f>
        <v/>
      </c>
      <c r="F37" s="97" t="str">
        <f t="shared" si="0"/>
        <v/>
      </c>
      <c r="G37" s="104" t="str">
        <f t="shared" si="1"/>
        <v/>
      </c>
      <c r="J37" s="68">
        <v>36</v>
      </c>
    </row>
    <row r="38" spans="1:10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2'!F:F,J38)&gt;1000,SMALL('Open 2'!F:F,J38)&lt;3000),"nt",IF(SMALL('Open 2'!F:F,J38)&gt;3000,"",SMALL('Open 2'!F:F,J38))),"")</f>
        <v/>
      </c>
      <c r="E38" s="132" t="str">
        <f>IF(D38="nt",IFERROR(SMALL('Open 2'!F:F,J38),""),IF(D38&gt;3000,"",IFERROR(SMALL('Open 2'!F:F,J38),"")))</f>
        <v/>
      </c>
      <c r="F38" s="97" t="str">
        <f t="shared" si="0"/>
        <v/>
      </c>
      <c r="G38" s="104" t="str">
        <f t="shared" si="1"/>
        <v/>
      </c>
      <c r="J38" s="68">
        <v>37</v>
      </c>
    </row>
    <row r="39" spans="1:10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2'!F:F,J39)&gt;1000,SMALL('Open 2'!F:F,J39)&lt;3000),"nt",IF(SMALL('Open 2'!F:F,J39)&gt;3000,"",SMALL('Open 2'!F:F,J39))),"")</f>
        <v/>
      </c>
      <c r="E39" s="132" t="str">
        <f>IF(D39="nt",IFERROR(SMALL('Open 2'!F:F,J39),""),IF(D39&gt;3000,"",IFERROR(SMALL('Open 2'!F:F,J39),"")))</f>
        <v/>
      </c>
      <c r="F39" s="97" t="str">
        <f t="shared" si="0"/>
        <v/>
      </c>
      <c r="G39" s="104" t="str">
        <f t="shared" si="1"/>
        <v/>
      </c>
      <c r="J39" s="68">
        <v>38</v>
      </c>
    </row>
    <row r="40" spans="1:10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2'!F:F,J40)&gt;1000,SMALL('Open 2'!F:F,J40)&lt;3000),"nt",IF(SMALL('Open 2'!F:F,J40)&gt;3000,"",SMALL('Open 2'!F:F,J40))),"")</f>
        <v/>
      </c>
      <c r="E40" s="132" t="str">
        <f>IF(D40="nt",IFERROR(SMALL('Open 2'!F:F,J40),""),IF(D40&gt;3000,"",IFERROR(SMALL('Open 2'!F:F,J40),"")))</f>
        <v/>
      </c>
      <c r="F40" s="97" t="str">
        <f t="shared" si="0"/>
        <v/>
      </c>
      <c r="G40" s="104" t="str">
        <f t="shared" si="1"/>
        <v/>
      </c>
      <c r="J40" s="68">
        <v>39</v>
      </c>
    </row>
    <row r="41" spans="1:10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2'!F:F,J41)&gt;1000,SMALL('Open 2'!F:F,J41)&lt;3000),"nt",IF(SMALL('Open 2'!F:F,J41)&gt;3000,"",SMALL('Open 2'!F:F,J41))),"")</f>
        <v/>
      </c>
      <c r="E41" s="132" t="str">
        <f>IF(D41="nt",IFERROR(SMALL('Open 2'!F:F,J41),""),IF(D41&gt;3000,"",IFERROR(SMALL('Open 2'!F:F,J41),"")))</f>
        <v/>
      </c>
      <c r="F41" s="97" t="str">
        <f t="shared" si="0"/>
        <v/>
      </c>
      <c r="G41" s="104" t="str">
        <f t="shared" si="1"/>
        <v/>
      </c>
      <c r="J41" s="68">
        <v>40</v>
      </c>
    </row>
    <row r="42" spans="1:10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2'!F:F,J42)&gt;1000,SMALL('Open 2'!F:F,J42)&lt;3000),"nt",IF(SMALL('Open 2'!F:F,J42)&gt;3000,"",SMALL('Open 2'!F:F,J42))),"")</f>
        <v/>
      </c>
      <c r="E42" s="132" t="str">
        <f>IF(D42="nt",IFERROR(SMALL('Open 2'!F:F,J42),""),IF(D42&gt;3000,"",IFERROR(SMALL('Open 2'!F:F,J42),"")))</f>
        <v/>
      </c>
      <c r="F42" s="97" t="str">
        <f t="shared" si="0"/>
        <v/>
      </c>
      <c r="G42" s="104" t="str">
        <f t="shared" si="1"/>
        <v/>
      </c>
      <c r="J42" s="68">
        <v>41</v>
      </c>
    </row>
    <row r="43" spans="1:10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2'!F:F,J43)&gt;1000,SMALL('Open 2'!F:F,J43)&lt;3000),"nt",IF(SMALL('Open 2'!F:F,J43)&gt;3000,"",SMALL('Open 2'!F:F,J43))),"")</f>
        <v/>
      </c>
      <c r="E43" s="132" t="str">
        <f>IF(D43="nt",IFERROR(SMALL('Open 2'!F:F,J43),""),IF(D43&gt;3000,"",IFERROR(SMALL('Open 2'!F:F,J43),"")))</f>
        <v/>
      </c>
      <c r="F43" s="97" t="str">
        <f t="shared" si="0"/>
        <v/>
      </c>
      <c r="G43" s="104" t="str">
        <f t="shared" si="1"/>
        <v/>
      </c>
      <c r="J43" s="68">
        <v>42</v>
      </c>
    </row>
    <row r="44" spans="1:10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2'!F:F,J44)&gt;1000,SMALL('Open 2'!F:F,J44)&lt;3000),"nt",IF(SMALL('Open 2'!F:F,J44)&gt;3000,"",SMALL('Open 2'!F:F,J44))),"")</f>
        <v/>
      </c>
      <c r="E44" s="132" t="str">
        <f>IF(D44="nt",IFERROR(SMALL('Open 2'!F:F,J44),""),IF(D44&gt;3000,"",IFERROR(SMALL('Open 2'!F:F,J44),"")))</f>
        <v/>
      </c>
      <c r="F44" s="97" t="str">
        <f t="shared" si="0"/>
        <v/>
      </c>
      <c r="G44" s="104" t="str">
        <f t="shared" si="1"/>
        <v/>
      </c>
      <c r="J44" s="68">
        <v>43</v>
      </c>
    </row>
    <row r="45" spans="1:10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2'!F:F,J45)&gt;1000,SMALL('Open 2'!F:F,J45)&lt;3000),"nt",IF(SMALL('Open 2'!F:F,J45)&gt;3000,"",SMALL('Open 2'!F:F,J45))),"")</f>
        <v/>
      </c>
      <c r="E45" s="132" t="str">
        <f>IF(D45="nt",IFERROR(SMALL('Open 2'!F:F,J45),""),IF(D45&gt;3000,"",IFERROR(SMALL('Open 2'!F:F,J45),"")))</f>
        <v/>
      </c>
      <c r="F45" s="97" t="str">
        <f t="shared" si="0"/>
        <v/>
      </c>
      <c r="G45" s="104" t="str">
        <f t="shared" si="1"/>
        <v/>
      </c>
      <c r="J45" s="68">
        <v>44</v>
      </c>
    </row>
    <row r="46" spans="1:10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2'!F:F,J46)&gt;1000,SMALL('Open 2'!F:F,J46)&lt;3000),"nt",IF(SMALL('Open 2'!F:F,J46)&gt;3000,"",SMALL('Open 2'!F:F,J46))),"")</f>
        <v/>
      </c>
      <c r="E46" s="132" t="str">
        <f>IF(D46="nt",IFERROR(SMALL('Open 2'!F:F,J46),""),IF(D46&gt;3000,"",IFERROR(SMALL('Open 2'!F:F,J46),"")))</f>
        <v/>
      </c>
      <c r="F46" s="97" t="str">
        <f t="shared" si="0"/>
        <v/>
      </c>
      <c r="G46" s="104" t="str">
        <f t="shared" si="1"/>
        <v/>
      </c>
      <c r="J46" s="68">
        <v>45</v>
      </c>
    </row>
    <row r="47" spans="1:10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2'!F:F,J47)&gt;1000,SMALL('Open 2'!F:F,J47)&lt;3000),"nt",IF(SMALL('Open 2'!F:F,J47)&gt;3000,"",SMALL('Open 2'!F:F,J47))),"")</f>
        <v/>
      </c>
      <c r="E47" s="132" t="str">
        <f>IF(D47="nt",IFERROR(SMALL('Open 2'!F:F,J47),""),IF(D47&gt;3000,"",IFERROR(SMALL('Open 2'!F:F,J47),"")))</f>
        <v/>
      </c>
      <c r="F47" s="97" t="str">
        <f t="shared" si="0"/>
        <v/>
      </c>
      <c r="G47" s="104" t="str">
        <f t="shared" si="1"/>
        <v/>
      </c>
      <c r="J47" s="68">
        <v>46</v>
      </c>
    </row>
    <row r="48" spans="1:10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2'!F:F,J48)&gt;1000,SMALL('Open 2'!F:F,J48)&lt;3000),"nt",IF(SMALL('Open 2'!F:F,J48)&gt;3000,"",SMALL('Open 2'!F:F,J48))),"")</f>
        <v/>
      </c>
      <c r="E48" s="132" t="str">
        <f>IF(D48="nt",IFERROR(SMALL('Open 2'!F:F,J48),""),IF(D48&gt;3000,"",IFERROR(SMALL('Open 2'!F:F,J48),"")))</f>
        <v/>
      </c>
      <c r="F48" s="97" t="str">
        <f t="shared" si="0"/>
        <v/>
      </c>
      <c r="G48" s="104" t="str">
        <f t="shared" si="1"/>
        <v/>
      </c>
      <c r="J48" s="68">
        <v>47</v>
      </c>
    </row>
    <row r="49" spans="1:10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2'!F:F,J49)&gt;1000,SMALL('Open 2'!F:F,J49)&lt;3000),"nt",IF(SMALL('Open 2'!F:F,J49)&gt;3000,"",SMALL('Open 2'!F:F,J49))),"")</f>
        <v/>
      </c>
      <c r="E49" s="132" t="str">
        <f>IF(D49="nt",IFERROR(SMALL('Open 2'!F:F,J49),""),IF(D49&gt;3000,"",IFERROR(SMALL('Open 2'!F:F,J49),"")))</f>
        <v/>
      </c>
      <c r="F49" s="97" t="str">
        <f t="shared" si="0"/>
        <v/>
      </c>
      <c r="G49" s="104" t="str">
        <f t="shared" si="1"/>
        <v/>
      </c>
      <c r="J49" s="68">
        <v>48</v>
      </c>
    </row>
    <row r="50" spans="1:10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2'!F:F,J50)&gt;1000,SMALL('Open 2'!F:F,J50)&lt;3000),"nt",IF(SMALL('Open 2'!F:F,J50)&gt;3000,"",SMALL('Open 2'!F:F,J50))),"")</f>
        <v/>
      </c>
      <c r="E50" s="132" t="str">
        <f>IF(D50="nt",IFERROR(SMALL('Open 2'!F:F,J50),""),IF(D50&gt;3000,"",IFERROR(SMALL('Open 2'!F:F,J50),"")))</f>
        <v/>
      </c>
      <c r="F50" s="97" t="str">
        <f t="shared" si="0"/>
        <v/>
      </c>
      <c r="G50" s="104" t="str">
        <f t="shared" si="1"/>
        <v/>
      </c>
      <c r="J50" s="68">
        <v>49</v>
      </c>
    </row>
    <row r="51" spans="1:10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2'!F:F,J51)&gt;1000,SMALL('Open 2'!F:F,J51)&lt;3000),"nt",IF(SMALL('Open 2'!F:F,J51)&gt;3000,"",SMALL('Open 2'!F:F,J51))),"")</f>
        <v/>
      </c>
      <c r="E51" s="132" t="str">
        <f>IF(D51="nt",IFERROR(SMALL('Open 2'!F:F,J51),""),IF(D51&gt;3000,"",IFERROR(SMALL('Open 2'!F:F,J51),"")))</f>
        <v/>
      </c>
      <c r="F51" s="97" t="str">
        <f t="shared" si="0"/>
        <v/>
      </c>
      <c r="G51" s="104" t="str">
        <f t="shared" si="1"/>
        <v/>
      </c>
      <c r="J51" s="68">
        <v>50</v>
      </c>
    </row>
    <row r="52" spans="1:10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2'!F:F,J52)&gt;1000,SMALL('Open 2'!F:F,J52)&lt;3000),"nt",IF(SMALL('Open 2'!F:F,J52)&gt;3000,"",SMALL('Open 2'!F:F,J52))),"")</f>
        <v/>
      </c>
      <c r="E52" s="132" t="str">
        <f>IF(D52="nt",IFERROR(SMALL('Open 2'!F:F,J52),""),IF(D52&gt;3000,"",IFERROR(SMALL('Open 2'!F:F,J52),"")))</f>
        <v/>
      </c>
      <c r="G52" s="104" t="str">
        <f t="shared" si="1"/>
        <v/>
      </c>
      <c r="J52" s="68">
        <v>51</v>
      </c>
    </row>
    <row r="53" spans="1:10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2'!F:F,J53)&gt;1000,SMALL('Open 2'!F:F,J53)&lt;3000),"nt",IF(SMALL('Open 2'!F:F,J53)&gt;3000,"",SMALL('Open 2'!F:F,J53))),"")</f>
        <v/>
      </c>
      <c r="E53" s="132" t="str">
        <f>IF(D53="nt",IFERROR(SMALL('Open 2'!F:F,J53),""),IF(D53&gt;3000,"",IFERROR(SMALL('Open 2'!F:F,J53),"")))</f>
        <v/>
      </c>
      <c r="G53" s="104" t="str">
        <f t="shared" si="1"/>
        <v/>
      </c>
      <c r="J53" s="68">
        <v>52</v>
      </c>
    </row>
    <row r="54" spans="1:10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2'!F:F,J54)&gt;1000,SMALL('Open 2'!F:F,J54)&lt;3000),"nt",IF(SMALL('Open 2'!F:F,J54)&gt;3000,"",SMALL('Open 2'!F:F,J54))),"")</f>
        <v/>
      </c>
      <c r="E54" s="132" t="str">
        <f>IF(D54="nt",IFERROR(SMALL('Open 2'!F:F,J54),""),IF(D54&gt;3000,"",IFERROR(SMALL('Open 2'!F:F,J54),"")))</f>
        <v/>
      </c>
      <c r="G54" s="104" t="str">
        <f t="shared" si="1"/>
        <v/>
      </c>
      <c r="J54" s="68">
        <v>53</v>
      </c>
    </row>
    <row r="55" spans="1:10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2'!F:F,J55)&gt;1000,SMALL('Open 2'!F:F,J55)&lt;3000),"nt",IF(SMALL('Open 2'!F:F,J55)&gt;3000,"",SMALL('Open 2'!F:F,J55))),"")</f>
        <v/>
      </c>
      <c r="E55" s="132" t="str">
        <f>IF(D55="nt",IFERROR(SMALL('Open 2'!F:F,J55),""),IF(D55&gt;3000,"",IFERROR(SMALL('Open 2'!F:F,J55),"")))</f>
        <v/>
      </c>
      <c r="G55" s="104" t="str">
        <f t="shared" si="1"/>
        <v/>
      </c>
      <c r="J55" s="68">
        <v>54</v>
      </c>
    </row>
    <row r="56" spans="1:10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2'!F:F,J56)&gt;1000,SMALL('Open 2'!F:F,J56)&lt;3000),"nt",IF(SMALL('Open 2'!F:F,J56)&gt;3000,"",SMALL('Open 2'!F:F,J56))),"")</f>
        <v/>
      </c>
      <c r="E56" s="132" t="str">
        <f>IF(D56="nt",IFERROR(SMALL('Open 2'!F:F,J56),""),IF(D56&gt;3000,"",IFERROR(SMALL('Open 2'!F:F,J56),"")))</f>
        <v/>
      </c>
      <c r="G56" s="104" t="str">
        <f t="shared" si="1"/>
        <v/>
      </c>
      <c r="J56" s="68">
        <v>55</v>
      </c>
    </row>
    <row r="57" spans="1:10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2'!F:F,J57)&gt;1000,SMALL('Open 2'!F:F,J57)&lt;3000),"nt",IF(SMALL('Open 2'!F:F,J57)&gt;3000,"",SMALL('Open 2'!F:F,J57))),"")</f>
        <v/>
      </c>
      <c r="E57" s="132" t="str">
        <f>IF(D57="nt",IFERROR(SMALL('Open 2'!F:F,J57),""),IF(D57&gt;3000,"",IFERROR(SMALL('Open 2'!F:F,J57),"")))</f>
        <v/>
      </c>
      <c r="G57" s="104" t="str">
        <f t="shared" si="1"/>
        <v/>
      </c>
      <c r="J57" s="68">
        <v>56</v>
      </c>
    </row>
    <row r="58" spans="1:10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2'!F:F,J58)&gt;1000,SMALL('Open 2'!F:F,J58)&lt;3000),"nt",IF(SMALL('Open 2'!F:F,J58)&gt;3000,"",SMALL('Open 2'!F:F,J58))),"")</f>
        <v/>
      </c>
      <c r="E58" s="132" t="str">
        <f>IF(D58="nt",IFERROR(SMALL('Open 2'!F:F,J58),""),IF(D58&gt;3000,"",IFERROR(SMALL('Open 2'!F:F,J58),"")))</f>
        <v/>
      </c>
      <c r="G58" s="104" t="str">
        <f t="shared" si="1"/>
        <v/>
      </c>
      <c r="J58" s="68">
        <v>57</v>
      </c>
    </row>
    <row r="59" spans="1:10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2'!F:F,J59)&gt;1000,SMALL('Open 2'!F:F,J59)&lt;3000),"nt",IF(SMALL('Open 2'!F:F,J59)&gt;3000,"",SMALL('Open 2'!F:F,J59))),"")</f>
        <v/>
      </c>
      <c r="E59" s="132" t="str">
        <f>IF(D59="nt",IFERROR(SMALL('Open 2'!F:F,J59),""),IF(D59&gt;3000,"",IFERROR(SMALL('Open 2'!F:F,J59),"")))</f>
        <v/>
      </c>
      <c r="G59" s="104" t="str">
        <f t="shared" si="1"/>
        <v/>
      </c>
      <c r="J59" s="68">
        <v>58</v>
      </c>
    </row>
    <row r="60" spans="1:10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2'!F:F,J60)&gt;1000,SMALL('Open 2'!F:F,J60)&lt;3000),"nt",IF(SMALL('Open 2'!F:F,J60)&gt;3000,"",SMALL('Open 2'!F:F,J60))),"")</f>
        <v/>
      </c>
      <c r="E60" s="132" t="str">
        <f>IF(D60="nt",IFERROR(SMALL('Open 2'!F:F,J60),""),IF(D60&gt;3000,"",IFERROR(SMALL('Open 2'!F:F,J60),"")))</f>
        <v/>
      </c>
      <c r="G60" s="104" t="str">
        <f t="shared" si="1"/>
        <v/>
      </c>
      <c r="J60" s="68">
        <v>59</v>
      </c>
    </row>
    <row r="61" spans="1:10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2'!F:F,J61)&gt;1000,SMALL('Open 2'!F:F,J61)&lt;3000),"nt",IF(SMALL('Open 2'!F:F,J61)&gt;3000,"",SMALL('Open 2'!F:F,J61))),"")</f>
        <v/>
      </c>
      <c r="E61" s="132" t="str">
        <f>IF(D61="nt",IFERROR(SMALL('Open 2'!F:F,J61),""),IF(D61&gt;3000,"",IFERROR(SMALL('Open 2'!F:F,J61),"")))</f>
        <v/>
      </c>
      <c r="G61" s="104" t="str">
        <f t="shared" si="1"/>
        <v/>
      </c>
      <c r="J61" s="68">
        <v>60</v>
      </c>
    </row>
    <row r="62" spans="1:10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2'!F:F,J62)&gt;1000,SMALL('Open 2'!F:F,J62)&lt;3000),"nt",IF(SMALL('Open 2'!F:F,J62)&gt;3000,"",SMALL('Open 2'!F:F,J62))),"")</f>
        <v/>
      </c>
      <c r="E62" s="132" t="str">
        <f>IF(D62="nt",IFERROR(SMALL('Open 2'!F:F,J62),""),IF(D62&gt;3000,"",IFERROR(SMALL('Open 2'!F:F,J62),"")))</f>
        <v/>
      </c>
      <c r="G62" s="104" t="str">
        <f t="shared" si="1"/>
        <v/>
      </c>
      <c r="J62" s="68">
        <v>61</v>
      </c>
    </row>
    <row r="63" spans="1:10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2'!F:F,J63)&gt;1000,SMALL('Open 2'!F:F,J63)&lt;3000),"nt",IF(SMALL('Open 2'!F:F,J63)&gt;3000,"",SMALL('Open 2'!F:F,J63))),"")</f>
        <v/>
      </c>
      <c r="E63" s="132" t="str">
        <f>IF(D63="nt",IFERROR(SMALL('Open 2'!F:F,J63),""),IF(D63&gt;3000,"",IFERROR(SMALL('Open 2'!F:F,J63),"")))</f>
        <v/>
      </c>
      <c r="G63" s="104" t="str">
        <f t="shared" si="1"/>
        <v/>
      </c>
      <c r="J63" s="68">
        <v>62</v>
      </c>
    </row>
    <row r="64" spans="1:10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2'!F:F,J64)&gt;1000,SMALL('Open 2'!F:F,J64)&lt;3000),"nt",IF(SMALL('Open 2'!F:F,J64)&gt;3000,"",SMALL('Open 2'!F:F,J64))),"")</f>
        <v/>
      </c>
      <c r="E64" s="132" t="str">
        <f>IF(D64="nt",IFERROR(SMALL('Open 2'!F:F,J64),""),IF(D64&gt;3000,"",IFERROR(SMALL('Open 2'!F:F,J64),"")))</f>
        <v/>
      </c>
      <c r="G64" s="104" t="str">
        <f t="shared" si="1"/>
        <v/>
      </c>
      <c r="J64" s="68">
        <v>63</v>
      </c>
    </row>
    <row r="65" spans="1:10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2'!F:F,J65)&gt;1000,SMALL('Open 2'!F:F,J65)&lt;3000),"nt",IF(SMALL('Open 2'!F:F,J65)&gt;3000,"",SMALL('Open 2'!F:F,J65))),"")</f>
        <v/>
      </c>
      <c r="E65" s="132" t="str">
        <f>IF(D65="nt",IFERROR(SMALL('Open 2'!F:F,J65),""),IF(D65&gt;3000,"",IFERROR(SMALL('Open 2'!F:F,J65),"")))</f>
        <v/>
      </c>
      <c r="G65" s="104" t="str">
        <f t="shared" si="1"/>
        <v/>
      </c>
      <c r="J65" s="68">
        <v>64</v>
      </c>
    </row>
    <row r="66" spans="1:10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2'!F:F,J66)&gt;1000,SMALL('Open 2'!F:F,J66)&lt;3000),"nt",IF(SMALL('Open 2'!F:F,J66)&gt;3000,"",SMALL('Open 2'!F:F,J66))),"")</f>
        <v/>
      </c>
      <c r="E66" s="132" t="str">
        <f>IF(D66="nt",IFERROR(SMALL('Open 2'!F:F,J66),""),IF(D66&gt;3000,"",IFERROR(SMALL('Open 2'!F:F,J66),"")))</f>
        <v/>
      </c>
      <c r="G66" s="104" t="str">
        <f t="shared" si="1"/>
        <v/>
      </c>
      <c r="J66" s="68">
        <v>65</v>
      </c>
    </row>
    <row r="67" spans="1:10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2'!F:F,J67)&gt;1000,SMALL('Open 2'!F:F,J67)&lt;3000),"nt",IF(SMALL('Open 2'!F:F,J67)&gt;3000,"",SMALL('Open 2'!F:F,J67))),"")</f>
        <v/>
      </c>
      <c r="E67" s="132" t="str">
        <f>IF(D67="nt",IFERROR(SMALL('Open 2'!F:F,J67),""),IF(D67&gt;3000,"",IFERROR(SMALL('Open 2'!F:F,J67),"")))</f>
        <v/>
      </c>
      <c r="G67" s="104" t="str">
        <f t="shared" ref="G67:G130" si="2">IFERROR(VLOOKUP(D67,$H$3:$I$7,2,FALSE),"")</f>
        <v/>
      </c>
      <c r="J67" s="68">
        <v>66</v>
      </c>
    </row>
    <row r="68" spans="1:10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2'!F:F,J68)&gt;1000,SMALL('Open 2'!F:F,J68)&lt;3000),"nt",IF(SMALL('Open 2'!F:F,J68)&gt;3000,"",SMALL('Open 2'!F:F,J68))),"")</f>
        <v/>
      </c>
      <c r="E68" s="132" t="str">
        <f>IF(D68="nt",IFERROR(SMALL('Open 2'!F:F,J68),""),IF(D68&gt;3000,"",IFERROR(SMALL('Open 2'!F:F,J68),"")))</f>
        <v/>
      </c>
      <c r="G68" s="104" t="str">
        <f t="shared" si="2"/>
        <v/>
      </c>
      <c r="J68" s="68">
        <v>67</v>
      </c>
    </row>
    <row r="69" spans="1:10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2'!F:F,J69)&gt;1000,SMALL('Open 2'!F:F,J69)&lt;3000),"nt",IF(SMALL('Open 2'!F:F,J69)&gt;3000,"",SMALL('Open 2'!F:F,J69))),"")</f>
        <v/>
      </c>
      <c r="E69" s="132" t="str">
        <f>IF(D69="nt",IFERROR(SMALL('Open 2'!F:F,J69),""),IF(D69&gt;3000,"",IFERROR(SMALL('Open 2'!F:F,J69),"")))</f>
        <v/>
      </c>
      <c r="G69" s="104" t="str">
        <f t="shared" si="2"/>
        <v/>
      </c>
      <c r="J69" s="68">
        <v>68</v>
      </c>
    </row>
    <row r="70" spans="1:10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2'!F:F,J70)&gt;1000,SMALL('Open 2'!F:F,J70)&lt;3000),"nt",IF(SMALL('Open 2'!F:F,J70)&gt;3000,"",SMALL('Open 2'!F:F,J70))),"")</f>
        <v/>
      </c>
      <c r="E70" s="132" t="str">
        <f>IF(D70="nt",IFERROR(SMALL('Open 2'!F:F,J70),""),IF(D70&gt;3000,"",IFERROR(SMALL('Open 2'!F:F,J70),"")))</f>
        <v/>
      </c>
      <c r="G70" s="104" t="str">
        <f t="shared" si="2"/>
        <v/>
      </c>
      <c r="J70" s="68">
        <v>69</v>
      </c>
    </row>
    <row r="71" spans="1:10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2'!F:F,J71)&gt;1000,SMALL('Open 2'!F:F,J71)&lt;3000),"nt",IF(SMALL('Open 2'!F:F,J71)&gt;3000,"",SMALL('Open 2'!F:F,J71))),"")</f>
        <v/>
      </c>
      <c r="E71" s="132" t="str">
        <f>IF(D71="nt",IFERROR(SMALL('Open 2'!F:F,J71),""),IF(D71&gt;3000,"",IFERROR(SMALL('Open 2'!F:F,J71),"")))</f>
        <v/>
      </c>
      <c r="G71" s="104" t="str">
        <f t="shared" si="2"/>
        <v/>
      </c>
      <c r="J71" s="68">
        <v>70</v>
      </c>
    </row>
    <row r="72" spans="1:10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2'!F:F,J72)&gt;1000,SMALL('Open 2'!F:F,J72)&lt;3000),"nt",IF(SMALL('Open 2'!F:F,J72)&gt;3000,"",SMALL('Open 2'!F:F,J72))),"")</f>
        <v/>
      </c>
      <c r="E72" s="132" t="str">
        <f>IF(D72="nt",IFERROR(SMALL('Open 2'!F:F,J72),""),IF(D72&gt;3000,"",IFERROR(SMALL('Open 2'!F:F,J72),"")))</f>
        <v/>
      </c>
      <c r="G72" s="104" t="str">
        <f t="shared" si="2"/>
        <v/>
      </c>
      <c r="J72" s="68">
        <v>71</v>
      </c>
    </row>
    <row r="73" spans="1:10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2'!F:F,J73)&gt;1000,SMALL('Open 2'!F:F,J73)&lt;3000),"nt",IF(SMALL('Open 2'!F:F,J73)&gt;3000,"",SMALL('Open 2'!F:F,J73))),"")</f>
        <v/>
      </c>
      <c r="E73" s="132" t="str">
        <f>IF(D73="nt",IFERROR(SMALL('Open 2'!F:F,J73),""),IF(D73&gt;3000,"",IFERROR(SMALL('Open 2'!F:F,J73),"")))</f>
        <v/>
      </c>
      <c r="G73" s="104" t="str">
        <f t="shared" si="2"/>
        <v/>
      </c>
      <c r="J73" s="68">
        <v>72</v>
      </c>
    </row>
    <row r="74" spans="1:10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2'!F:F,J74)&gt;1000,SMALL('Open 2'!F:F,J74)&lt;3000),"nt",IF(SMALL('Open 2'!F:F,J74)&gt;3000,"",SMALL('Open 2'!F:F,J74))),"")</f>
        <v/>
      </c>
      <c r="E74" s="132" t="str">
        <f>IF(D74="nt",IFERROR(SMALL('Open 2'!F:F,J74),""),IF(D74&gt;3000,"",IFERROR(SMALL('Open 2'!F:F,J74),"")))</f>
        <v/>
      </c>
      <c r="G74" s="104" t="str">
        <f t="shared" si="2"/>
        <v/>
      </c>
      <c r="J74" s="68">
        <v>73</v>
      </c>
    </row>
    <row r="75" spans="1:10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2'!F:F,J75)&gt;1000,SMALL('Open 2'!F:F,J75)&lt;3000),"nt",IF(SMALL('Open 2'!F:F,J75)&gt;3000,"",SMALL('Open 2'!F:F,J75))),"")</f>
        <v/>
      </c>
      <c r="E75" s="132" t="str">
        <f>IF(D75="nt",IFERROR(SMALL('Open 2'!F:F,J75),""),IF(D75&gt;3000,"",IFERROR(SMALL('Open 2'!F:F,J75),"")))</f>
        <v/>
      </c>
      <c r="G75" s="104" t="str">
        <f t="shared" si="2"/>
        <v/>
      </c>
      <c r="J75" s="68">
        <v>74</v>
      </c>
    </row>
    <row r="76" spans="1:10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2'!F:F,J76)&gt;1000,SMALL('Open 2'!F:F,J76)&lt;3000),"nt",IF(SMALL('Open 2'!F:F,J76)&gt;3000,"",SMALL('Open 2'!F:F,J76))),"")</f>
        <v/>
      </c>
      <c r="E76" s="132" t="str">
        <f>IF(D76="nt",IFERROR(SMALL('Open 2'!F:F,J76),""),IF(D76&gt;3000,"",IFERROR(SMALL('Open 2'!F:F,J76),"")))</f>
        <v/>
      </c>
      <c r="G76" s="104" t="str">
        <f t="shared" si="2"/>
        <v/>
      </c>
      <c r="J76" s="68">
        <v>75</v>
      </c>
    </row>
    <row r="77" spans="1:10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2'!F:F,J77)&gt;1000,SMALL('Open 2'!F:F,J77)&lt;3000),"nt",IF(SMALL('Open 2'!F:F,J77)&gt;3000,"",SMALL('Open 2'!F:F,J77))),"")</f>
        <v/>
      </c>
      <c r="E77" s="132" t="str">
        <f>IF(D77="nt",IFERROR(SMALL('Open 2'!F:F,J77),""),IF(D77&gt;3000,"",IFERROR(SMALL('Open 2'!F:F,J77),"")))</f>
        <v/>
      </c>
      <c r="G77" s="104" t="str">
        <f t="shared" si="2"/>
        <v/>
      </c>
      <c r="J77" s="68">
        <v>76</v>
      </c>
    </row>
    <row r="78" spans="1:10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2'!F:F,J78)&gt;1000,SMALL('Open 2'!F:F,J78)&lt;3000),"nt",IF(SMALL('Open 2'!F:F,J78)&gt;3000,"",SMALL('Open 2'!F:F,J78))),"")</f>
        <v/>
      </c>
      <c r="E78" s="132" t="str">
        <f>IF(D78="nt",IFERROR(SMALL('Open 2'!F:F,J78),""),IF(D78&gt;3000,"",IFERROR(SMALL('Open 2'!F:F,J78),"")))</f>
        <v/>
      </c>
      <c r="G78" s="104" t="str">
        <f t="shared" si="2"/>
        <v/>
      </c>
      <c r="J78" s="68">
        <v>77</v>
      </c>
    </row>
    <row r="79" spans="1:10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2'!F:F,J79)&gt;1000,SMALL('Open 2'!F:F,J79)&lt;3000),"nt",IF(SMALL('Open 2'!F:F,J79)&gt;3000,"",SMALL('Open 2'!F:F,J79))),"")</f>
        <v/>
      </c>
      <c r="E79" s="132" t="str">
        <f>IF(D79="nt",IFERROR(SMALL('Open 2'!F:F,J79),""),IF(D79&gt;3000,"",IFERROR(SMALL('Open 2'!F:F,J79),"")))</f>
        <v/>
      </c>
      <c r="G79" s="104" t="str">
        <f t="shared" si="2"/>
        <v/>
      </c>
      <c r="J79" s="68">
        <v>78</v>
      </c>
    </row>
    <row r="80" spans="1:10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2'!F:F,J80)&gt;1000,SMALL('Open 2'!F:F,J80)&lt;3000),"nt",IF(SMALL('Open 2'!F:F,J80)&gt;3000,"",SMALL('Open 2'!F:F,J80))),"")</f>
        <v/>
      </c>
      <c r="E80" s="132" t="str">
        <f>IF(D80="nt",IFERROR(SMALL('Open 2'!F:F,J80),""),IF(D80&gt;3000,"",IFERROR(SMALL('Open 2'!F:F,J80),"")))</f>
        <v/>
      </c>
      <c r="G80" s="104" t="str">
        <f t="shared" si="2"/>
        <v/>
      </c>
      <c r="J80" s="68">
        <v>79</v>
      </c>
    </row>
    <row r="81" spans="1:10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2'!F:F,J81)&gt;1000,SMALL('Open 2'!F:F,J81)&lt;3000),"nt",IF(SMALL('Open 2'!F:F,J81)&gt;3000,"",SMALL('Open 2'!F:F,J81))),"")</f>
        <v/>
      </c>
      <c r="E81" s="132" t="str">
        <f>IF(D81="nt",IFERROR(SMALL('Open 2'!F:F,J81),""),IF(D81&gt;3000,"",IFERROR(SMALL('Open 2'!F:F,J81),"")))</f>
        <v/>
      </c>
      <c r="G81" s="104" t="str">
        <f t="shared" si="2"/>
        <v/>
      </c>
      <c r="J81" s="68">
        <v>80</v>
      </c>
    </row>
    <row r="82" spans="1:10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2'!F:F,J82)&gt;1000,SMALL('Open 2'!F:F,J82)&lt;3000),"nt",IF(SMALL('Open 2'!F:F,J82)&gt;3000,"",SMALL('Open 2'!F:F,J82))),"")</f>
        <v/>
      </c>
      <c r="E82" s="132" t="str">
        <f>IF(D82="nt",IFERROR(SMALL('Open 2'!F:F,J82),""),IF(D82&gt;3000,"",IFERROR(SMALL('Open 2'!F:F,J82),"")))</f>
        <v/>
      </c>
      <c r="G82" s="104" t="str">
        <f t="shared" si="2"/>
        <v/>
      </c>
      <c r="J82" s="68">
        <v>81</v>
      </c>
    </row>
    <row r="83" spans="1:10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2'!F:F,J83)&gt;1000,SMALL('Open 2'!F:F,J83)&lt;3000),"nt",IF(SMALL('Open 2'!F:F,J83)&gt;3000,"",SMALL('Open 2'!F:F,J83))),"")</f>
        <v/>
      </c>
      <c r="E83" s="132" t="str">
        <f>IF(D83="nt",IFERROR(SMALL('Open 2'!F:F,J83),""),IF(D83&gt;3000,"",IFERROR(SMALL('Open 2'!F:F,J83),"")))</f>
        <v/>
      </c>
      <c r="G83" s="104" t="str">
        <f t="shared" si="2"/>
        <v/>
      </c>
      <c r="J83" s="68">
        <v>82</v>
      </c>
    </row>
    <row r="84" spans="1:10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2'!F:F,J84)&gt;1000,SMALL('Open 2'!F:F,J84)&lt;3000),"nt",IF(SMALL('Open 2'!F:F,J84)&gt;3000,"",SMALL('Open 2'!F:F,J84))),"")</f>
        <v/>
      </c>
      <c r="E84" s="132" t="str">
        <f>IF(D84="nt",IFERROR(SMALL('Open 2'!F:F,J84),""),IF(D84&gt;3000,"",IFERROR(SMALL('Open 2'!F:F,J84),"")))</f>
        <v/>
      </c>
      <c r="G84" s="104" t="str">
        <f t="shared" si="2"/>
        <v/>
      </c>
      <c r="J84" s="68">
        <v>83</v>
      </c>
    </row>
    <row r="85" spans="1:10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2'!F:F,J85)&gt;1000,SMALL('Open 2'!F:F,J85)&lt;3000),"nt",IF(SMALL('Open 2'!F:F,J85)&gt;3000,"",SMALL('Open 2'!F:F,J85))),"")</f>
        <v/>
      </c>
      <c r="E85" s="132" t="str">
        <f>IF(D85="nt",IFERROR(SMALL('Open 2'!F:F,J85),""),IF(D85&gt;3000,"",IFERROR(SMALL('Open 2'!F:F,J85),"")))</f>
        <v/>
      </c>
      <c r="G85" s="104" t="str">
        <f t="shared" si="2"/>
        <v/>
      </c>
      <c r="J85" s="68">
        <v>84</v>
      </c>
    </row>
    <row r="86" spans="1:10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2'!F:F,J86)&gt;1000,SMALL('Open 2'!F:F,J86)&lt;3000),"nt",IF(SMALL('Open 2'!F:F,J86)&gt;3000,"",SMALL('Open 2'!F:F,J86))),"")</f>
        <v/>
      </c>
      <c r="E86" s="132" t="str">
        <f>IF(D86="nt",IFERROR(SMALL('Open 2'!F:F,J86),""),IF(D86&gt;3000,"",IFERROR(SMALL('Open 2'!F:F,J86),"")))</f>
        <v/>
      </c>
      <c r="G86" s="104" t="str">
        <f t="shared" si="2"/>
        <v/>
      </c>
      <c r="J86" s="68">
        <v>85</v>
      </c>
    </row>
    <row r="87" spans="1:10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2'!F:F,J87)&gt;1000,SMALL('Open 2'!F:F,J87)&lt;3000),"nt",IF(SMALL('Open 2'!F:F,J87)&gt;3000,"",SMALL('Open 2'!F:F,J87))),"")</f>
        <v/>
      </c>
      <c r="E87" s="132" t="str">
        <f>IF(D87="nt",IFERROR(SMALL('Open 2'!F:F,J87),""),IF(D87&gt;3000,"",IFERROR(SMALL('Open 2'!F:F,J87),"")))</f>
        <v/>
      </c>
      <c r="G87" s="104" t="str">
        <f t="shared" si="2"/>
        <v/>
      </c>
      <c r="J87" s="68">
        <v>86</v>
      </c>
    </row>
    <row r="88" spans="1:10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2'!F:F,J88)&gt;1000,SMALL('Open 2'!F:F,J88)&lt;3000),"nt",IF(SMALL('Open 2'!F:F,J88)&gt;3000,"",SMALL('Open 2'!F:F,J88))),"")</f>
        <v/>
      </c>
      <c r="E88" s="132" t="str">
        <f>IF(D88="nt",IFERROR(SMALL('Open 2'!F:F,J88),""),IF(D88&gt;3000,"",IFERROR(SMALL('Open 2'!F:F,J88),"")))</f>
        <v/>
      </c>
      <c r="G88" s="104" t="str">
        <f t="shared" si="2"/>
        <v/>
      </c>
      <c r="J88" s="68">
        <v>87</v>
      </c>
    </row>
    <row r="89" spans="1:10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2'!F:F,J89)&gt;1000,SMALL('Open 2'!F:F,J89)&lt;3000),"nt",IF(SMALL('Open 2'!F:F,J89)&gt;3000,"",SMALL('Open 2'!F:F,J89))),"")</f>
        <v/>
      </c>
      <c r="E89" s="132" t="str">
        <f>IF(D89="nt",IFERROR(SMALL('Open 2'!F:F,J89),""),IF(D89&gt;3000,"",IFERROR(SMALL('Open 2'!F:F,J89),"")))</f>
        <v/>
      </c>
      <c r="G89" s="104" t="str">
        <f t="shared" si="2"/>
        <v/>
      </c>
      <c r="J89" s="68">
        <v>88</v>
      </c>
    </row>
    <row r="90" spans="1:10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2'!F:F,J90)&gt;1000,SMALL('Open 2'!F:F,J90)&lt;3000),"nt",IF(SMALL('Open 2'!F:F,J90)&gt;3000,"",SMALL('Open 2'!F:F,J90))),"")</f>
        <v/>
      </c>
      <c r="E90" s="132" t="str">
        <f>IF(D90="nt",IFERROR(SMALL('Open 2'!F:F,J90),""),IF(D90&gt;3000,"",IFERROR(SMALL('Open 2'!F:F,J90),"")))</f>
        <v/>
      </c>
      <c r="G90" s="104" t="str">
        <f t="shared" si="2"/>
        <v/>
      </c>
      <c r="J90" s="68">
        <v>89</v>
      </c>
    </row>
    <row r="91" spans="1:10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2'!F:F,J91)&gt;1000,SMALL('Open 2'!F:F,J91)&lt;3000),"nt",IF(SMALL('Open 2'!F:F,J91)&gt;3000,"",SMALL('Open 2'!F:F,J91))),"")</f>
        <v/>
      </c>
      <c r="E91" s="132" t="str">
        <f>IF(D91="nt",IFERROR(SMALL('Open 2'!F:F,J91),""),IF(D91&gt;3000,"",IFERROR(SMALL('Open 2'!F:F,J91),"")))</f>
        <v/>
      </c>
      <c r="G91" s="104" t="str">
        <f t="shared" si="2"/>
        <v/>
      </c>
      <c r="J91" s="68">
        <v>90</v>
      </c>
    </row>
    <row r="92" spans="1:10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2'!F:F,J92)&gt;1000,SMALL('Open 2'!F:F,J92)&lt;3000),"nt",IF(SMALL('Open 2'!F:F,J92)&gt;3000,"",SMALL('Open 2'!F:F,J92))),"")</f>
        <v/>
      </c>
      <c r="E92" s="132" t="str">
        <f>IF(D92="nt",IFERROR(SMALL('Open 2'!F:F,J92),""),IF(D92&gt;3000,"",IFERROR(SMALL('Open 2'!F:F,J92),"")))</f>
        <v/>
      </c>
      <c r="G92" s="104" t="str">
        <f t="shared" si="2"/>
        <v/>
      </c>
      <c r="J92" s="68">
        <v>91</v>
      </c>
    </row>
    <row r="93" spans="1:10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2'!F:F,J93)&gt;1000,SMALL('Open 2'!F:F,J93)&lt;3000),"nt",IF(SMALL('Open 2'!F:F,J93)&gt;3000,"",SMALL('Open 2'!F:F,J93))),"")</f>
        <v/>
      </c>
      <c r="E93" s="132" t="str">
        <f>IF(D93="nt",IFERROR(SMALL('Open 2'!F:F,J93),""),IF(D93&gt;3000,"",IFERROR(SMALL('Open 2'!F:F,J93),"")))</f>
        <v/>
      </c>
      <c r="G93" s="104" t="str">
        <f t="shared" si="2"/>
        <v/>
      </c>
      <c r="J93" s="68">
        <v>92</v>
      </c>
    </row>
    <row r="94" spans="1:10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2'!F:F,J94)&gt;1000,SMALL('Open 2'!F:F,J94)&lt;3000),"nt",IF(SMALL('Open 2'!F:F,J94)&gt;3000,"",SMALL('Open 2'!F:F,J94))),"")</f>
        <v/>
      </c>
      <c r="E94" s="132" t="str">
        <f>IF(D94="nt",IFERROR(SMALL('Open 2'!F:F,J94),""),IF(D94&gt;3000,"",IFERROR(SMALL('Open 2'!F:F,J94),"")))</f>
        <v/>
      </c>
      <c r="G94" s="104" t="str">
        <f t="shared" si="2"/>
        <v/>
      </c>
      <c r="J94" s="68">
        <v>93</v>
      </c>
    </row>
    <row r="95" spans="1:10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2'!F:F,J95)&gt;1000,SMALL('Open 2'!F:F,J95)&lt;3000),"nt",IF(SMALL('Open 2'!F:F,J95)&gt;3000,"",SMALL('Open 2'!F:F,J95))),"")</f>
        <v/>
      </c>
      <c r="E95" s="132" t="str">
        <f>IF(D95="nt",IFERROR(SMALL('Open 2'!F:F,J95),""),IF(D95&gt;3000,"",IFERROR(SMALL('Open 2'!F:F,J95),"")))</f>
        <v/>
      </c>
      <c r="G95" s="104" t="str">
        <f t="shared" si="2"/>
        <v/>
      </c>
      <c r="J95" s="68">
        <v>94</v>
      </c>
    </row>
    <row r="96" spans="1:10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2'!F:F,J96)&gt;1000,SMALL('Open 2'!F:F,J96)&lt;3000),"nt",IF(SMALL('Open 2'!F:F,J96)&gt;3000,"",SMALL('Open 2'!F:F,J96))),"")</f>
        <v/>
      </c>
      <c r="E96" s="132" t="str">
        <f>IF(D96="nt",IFERROR(SMALL('Open 2'!F:F,J96),""),IF(D96&gt;3000,"",IFERROR(SMALL('Open 2'!F:F,J96),"")))</f>
        <v/>
      </c>
      <c r="G96" s="104" t="str">
        <f t="shared" si="2"/>
        <v/>
      </c>
      <c r="J96" s="68">
        <v>95</v>
      </c>
    </row>
    <row r="97" spans="1:10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2'!F:F,J97)&gt;1000,SMALL('Open 2'!F:F,J97)&lt;3000),"nt",IF(SMALL('Open 2'!F:F,J97)&gt;3000,"",SMALL('Open 2'!F:F,J97))),"")</f>
        <v/>
      </c>
      <c r="E97" s="132" t="str">
        <f>IF(D97="nt",IFERROR(SMALL('Open 2'!F:F,J97),""),IF(D97&gt;3000,"",IFERROR(SMALL('Open 2'!F:F,J97),"")))</f>
        <v/>
      </c>
      <c r="G97" s="104" t="str">
        <f t="shared" si="2"/>
        <v/>
      </c>
      <c r="J97" s="68">
        <v>96</v>
      </c>
    </row>
    <row r="98" spans="1:10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2'!F:F,J98)&gt;1000,SMALL('Open 2'!F:F,J98)&lt;3000),"nt",IF(SMALL('Open 2'!F:F,J98)&gt;3000,"",SMALL('Open 2'!F:F,J98))),"")</f>
        <v/>
      </c>
      <c r="E98" s="132" t="str">
        <f>IF(D98="nt",IFERROR(SMALL('Open 2'!F:F,J98),""),IF(D98&gt;3000,"",IFERROR(SMALL('Open 2'!F:F,J98),"")))</f>
        <v/>
      </c>
      <c r="G98" s="104" t="str">
        <f t="shared" si="2"/>
        <v/>
      </c>
      <c r="J98" s="68">
        <v>97</v>
      </c>
    </row>
    <row r="99" spans="1:10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2'!F:F,J99)&gt;1000,SMALL('Open 2'!F:F,J99)&lt;3000),"nt",IF(SMALL('Open 2'!F:F,J99)&gt;3000,"",SMALL('Open 2'!F:F,J99))),"")</f>
        <v/>
      </c>
      <c r="E99" s="132" t="str">
        <f>IF(D99="nt",IFERROR(SMALL('Open 2'!F:F,J99),""),IF(D99&gt;3000,"",IFERROR(SMALL('Open 2'!F:F,J99),"")))</f>
        <v/>
      </c>
      <c r="G99" s="104" t="str">
        <f t="shared" si="2"/>
        <v/>
      </c>
      <c r="J99" s="68">
        <v>98</v>
      </c>
    </row>
    <row r="100" spans="1:10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2'!F:F,J100)&gt;1000,SMALL('Open 2'!F:F,J100)&lt;3000),"nt",IF(SMALL('Open 2'!F:F,J100)&gt;3000,"",SMALL('Open 2'!F:F,J100))),"")</f>
        <v/>
      </c>
      <c r="E100" s="132" t="str">
        <f>IF(D100="nt",IFERROR(SMALL('Open 2'!F:F,J100),""),IF(D100&gt;3000,"",IFERROR(SMALL('Open 2'!F:F,J100),"")))</f>
        <v/>
      </c>
      <c r="G100" s="104" t="str">
        <f t="shared" si="2"/>
        <v/>
      </c>
      <c r="J100" s="68">
        <v>99</v>
      </c>
    </row>
    <row r="101" spans="1:10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2'!F:F,J101)&gt;1000,SMALL('Open 2'!F:F,J101)&lt;3000),"nt",IF(SMALL('Open 2'!F:F,J101)&gt;3000,"",SMALL('Open 2'!F:F,J101))),"")</f>
        <v/>
      </c>
      <c r="E101" s="132" t="str">
        <f>IF(D101="nt",IFERROR(SMALL('Open 2'!F:F,J101),""),IF(D101&gt;3000,"",IFERROR(SMALL('Open 2'!F:F,J101),"")))</f>
        <v/>
      </c>
      <c r="G101" s="104" t="str">
        <f t="shared" si="2"/>
        <v/>
      </c>
      <c r="J101" s="68">
        <v>100</v>
      </c>
    </row>
    <row r="102" spans="1:10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2'!F:F,J102)&gt;1000,SMALL('Open 2'!F:F,J102)&lt;3000),"nt",IF(SMALL('Open 2'!F:F,J102)&gt;3000,"",SMALL('Open 2'!F:F,J102))),"")</f>
        <v/>
      </c>
      <c r="E102" s="132" t="str">
        <f>IF(D102="nt",IFERROR(SMALL('Open 2'!F:F,J102),""),IF(D102&gt;3000,"",IFERROR(SMALL('Open 2'!F:F,J102),"")))</f>
        <v/>
      </c>
      <c r="G102" s="104" t="str">
        <f t="shared" si="2"/>
        <v/>
      </c>
      <c r="J102" s="68">
        <v>101</v>
      </c>
    </row>
    <row r="103" spans="1:10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2'!F:F,J103)&gt;1000,SMALL('Open 2'!F:F,J103)&lt;3000),"nt",IF(SMALL('Open 2'!F:F,J103)&gt;3000,"",SMALL('Open 2'!F:F,J103))),"")</f>
        <v/>
      </c>
      <c r="E103" s="132" t="str">
        <f>IF(D103="nt",IFERROR(SMALL('Open 2'!F:F,J103),""),IF(D103&gt;3000,"",IFERROR(SMALL('Open 2'!F:F,J103),"")))</f>
        <v/>
      </c>
      <c r="G103" s="104" t="str">
        <f t="shared" si="2"/>
        <v/>
      </c>
      <c r="J103" s="68">
        <v>102</v>
      </c>
    </row>
    <row r="104" spans="1:10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2'!F:F,J104)&gt;1000,SMALL('Open 2'!F:F,J104)&lt;3000),"nt",IF(SMALL('Open 2'!F:F,J104)&gt;3000,"",SMALL('Open 2'!F:F,J104))),"")</f>
        <v/>
      </c>
      <c r="E104" s="132" t="str">
        <f>IF(D104="nt",IFERROR(SMALL('Open 2'!F:F,J104),""),IF(D104&gt;3000,"",IFERROR(SMALL('Open 2'!F:F,J104),"")))</f>
        <v/>
      </c>
      <c r="G104" s="104" t="str">
        <f t="shared" si="2"/>
        <v/>
      </c>
      <c r="J104" s="68">
        <v>103</v>
      </c>
    </row>
    <row r="105" spans="1:10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2'!F:F,J105)&gt;1000,SMALL('Open 2'!F:F,J105)&lt;3000),"nt",IF(SMALL('Open 2'!F:F,J105)&gt;3000,"",SMALL('Open 2'!F:F,J105))),"")</f>
        <v/>
      </c>
      <c r="E105" s="132" t="str">
        <f>IF(D105="nt",IFERROR(SMALL('Open 2'!F:F,J105),""),IF(D105&gt;3000,"",IFERROR(SMALL('Open 2'!F:F,J105),"")))</f>
        <v/>
      </c>
      <c r="G105" s="104" t="str">
        <f t="shared" si="2"/>
        <v/>
      </c>
      <c r="J105" s="68">
        <v>104</v>
      </c>
    </row>
    <row r="106" spans="1:10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2'!F:F,J106)&gt;1000,SMALL('Open 2'!F:F,J106)&lt;3000),"nt",IF(SMALL('Open 2'!F:F,J106)&gt;3000,"",SMALL('Open 2'!F:F,J106))),"")</f>
        <v/>
      </c>
      <c r="E106" s="132" t="str">
        <f>IF(D106="nt",IFERROR(SMALL('Open 2'!F:F,J106),""),IF(D106&gt;3000,"",IFERROR(SMALL('Open 2'!F:F,J106),"")))</f>
        <v/>
      </c>
      <c r="G106" s="104" t="str">
        <f>IFERROR(VLOOKUP(D106,$H$3:$I$7,2,FALSE),"")</f>
        <v/>
      </c>
      <c r="J106" s="68">
        <v>105</v>
      </c>
    </row>
    <row r="107" spans="1:10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2'!F:F,J107)&gt;1000,SMALL('Open 2'!F:F,J107)&lt;3000),"nt",IF(SMALL('Open 2'!F:F,J107)&gt;3000,"",SMALL('Open 2'!F:F,J107))),"")</f>
        <v/>
      </c>
      <c r="E107" s="132" t="str">
        <f>IF(D107="nt",IFERROR(SMALL('Open 2'!F:F,J107),""),IF(D107&gt;3000,"",IFERROR(SMALL('Open 2'!F:F,J107),"")))</f>
        <v/>
      </c>
      <c r="G107" s="104" t="str">
        <f t="shared" si="2"/>
        <v/>
      </c>
      <c r="J107" s="68">
        <v>106</v>
      </c>
    </row>
    <row r="108" spans="1:10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2'!F:F,J108)&gt;1000,SMALL('Open 2'!F:F,J108)&lt;3000),"nt",IF(SMALL('Open 2'!F:F,J108)&gt;3000,"",SMALL('Open 2'!F:F,J108))),"")</f>
        <v/>
      </c>
      <c r="E108" s="132" t="str">
        <f>IF(D108="nt",IFERROR(SMALL('Open 2'!F:F,J108),""),IF(D108&gt;3000,"",IFERROR(SMALL('Open 2'!F:F,J108),"")))</f>
        <v/>
      </c>
      <c r="G108" s="104" t="str">
        <f t="shared" si="2"/>
        <v/>
      </c>
      <c r="J108" s="68">
        <v>107</v>
      </c>
    </row>
    <row r="109" spans="1:10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2'!F:F,J109)&gt;1000,SMALL('Open 2'!F:F,J109)&lt;3000),"nt",IF(SMALL('Open 2'!F:F,J109)&gt;3000,"",SMALL('Open 2'!F:F,J109))),"")</f>
        <v/>
      </c>
      <c r="E109" s="132" t="str">
        <f>IF(D109="nt",IFERROR(SMALL('Open 2'!F:F,J109),""),IF(D109&gt;3000,"",IFERROR(SMALL('Open 2'!F:F,J109),"")))</f>
        <v/>
      </c>
      <c r="G109" s="104" t="str">
        <f t="shared" si="2"/>
        <v/>
      </c>
      <c r="J109" s="68">
        <v>108</v>
      </c>
    </row>
    <row r="110" spans="1:10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2'!F:F,J110)&gt;1000,SMALL('Open 2'!F:F,J110)&lt;3000),"nt",IF(SMALL('Open 2'!F:F,J110)&gt;3000,"",SMALL('Open 2'!F:F,J110))),"")</f>
        <v/>
      </c>
      <c r="E110" s="132" t="str">
        <f>IF(D110="nt",IFERROR(SMALL('Open 2'!F:F,J110),""),IF(D110&gt;3000,"",IFERROR(SMALL('Open 2'!F:F,J110),"")))</f>
        <v/>
      </c>
      <c r="G110" s="104" t="str">
        <f t="shared" si="2"/>
        <v/>
      </c>
      <c r="J110" s="68">
        <v>109</v>
      </c>
    </row>
    <row r="111" spans="1:10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2'!F:F,J111)&gt;1000,SMALL('Open 2'!F:F,J111)&lt;3000),"nt",IF(SMALL('Open 2'!F:F,J111)&gt;3000,"",SMALL('Open 2'!F:F,J111))),"")</f>
        <v/>
      </c>
      <c r="E111" s="132" t="str">
        <f>IF(D111="nt",IFERROR(SMALL('Open 2'!F:F,J111),""),IF(D111&gt;3000,"",IFERROR(SMALL('Open 2'!F:F,J111),"")))</f>
        <v/>
      </c>
      <c r="G111" s="104" t="str">
        <f t="shared" si="2"/>
        <v/>
      </c>
      <c r="J111" s="68">
        <v>110</v>
      </c>
    </row>
    <row r="112" spans="1:10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2'!F:F,J112)&gt;1000,SMALL('Open 2'!F:F,J112)&lt;3000),"nt",IF(SMALL('Open 2'!F:F,J112)&gt;3000,"",SMALL('Open 2'!F:F,J112))),"")</f>
        <v/>
      </c>
      <c r="E112" s="132" t="str">
        <f>IF(D112="nt",IFERROR(SMALL('Open 2'!F:F,J112),""),IF(D112&gt;3000,"",IFERROR(SMALL('Open 2'!F:F,J112),"")))</f>
        <v/>
      </c>
      <c r="G112" s="104" t="str">
        <f t="shared" si="2"/>
        <v/>
      </c>
      <c r="J112" s="68">
        <v>111</v>
      </c>
    </row>
    <row r="113" spans="1:10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2'!F:F,J113)&gt;1000,SMALL('Open 2'!F:F,J113)&lt;3000),"nt",IF(SMALL('Open 2'!F:F,J113)&gt;3000,"",SMALL('Open 2'!F:F,J113))),"")</f>
        <v/>
      </c>
      <c r="E113" s="132" t="str">
        <f>IF(D113="nt",IFERROR(SMALL('Open 2'!F:F,J113),""),IF(D113&gt;3000,"",IFERROR(SMALL('Open 2'!F:F,J113),"")))</f>
        <v/>
      </c>
      <c r="G113" s="104" t="str">
        <f t="shared" si="2"/>
        <v/>
      </c>
      <c r="J113" s="68">
        <v>112</v>
      </c>
    </row>
    <row r="114" spans="1:10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2'!F:F,J114)&gt;1000,SMALL('Open 2'!F:F,J114)&lt;3000),"nt",IF(SMALL('Open 2'!F:F,J114)&gt;3000,"",SMALL('Open 2'!F:F,J114))),"")</f>
        <v/>
      </c>
      <c r="E114" s="132" t="str">
        <f>IF(D114="nt",IFERROR(SMALL('Open 2'!F:F,J114),""),IF(D114&gt;3000,"",IFERROR(SMALL('Open 2'!F:F,J114),"")))</f>
        <v/>
      </c>
      <c r="G114" s="104" t="str">
        <f t="shared" si="2"/>
        <v/>
      </c>
      <c r="J114" s="68">
        <v>113</v>
      </c>
    </row>
    <row r="115" spans="1:10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2'!F:F,J115)&gt;1000,SMALL('Open 2'!F:F,J115)&lt;3000),"nt",IF(SMALL('Open 2'!F:F,J115)&gt;3000,"",SMALL('Open 2'!F:F,J115))),"")</f>
        <v/>
      </c>
      <c r="E115" s="132" t="str">
        <f>IF(D115="nt",IFERROR(SMALL('Open 2'!F:F,J115),""),IF(D115&gt;3000,"",IFERROR(SMALL('Open 2'!F:F,J115),"")))</f>
        <v/>
      </c>
      <c r="G115" s="104" t="str">
        <f t="shared" si="2"/>
        <v/>
      </c>
      <c r="J115" s="68">
        <v>114</v>
      </c>
    </row>
    <row r="116" spans="1:10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2'!F:F,J116)&gt;1000,SMALL('Open 2'!F:F,J116)&lt;3000),"nt",IF(SMALL('Open 2'!F:F,J116)&gt;3000,"",SMALL('Open 2'!F:F,J116))),"")</f>
        <v/>
      </c>
      <c r="E116" s="132" t="str">
        <f>IF(D116="nt",IFERROR(SMALL('Open 2'!F:F,J116),""),IF(D116&gt;3000,"",IFERROR(SMALL('Open 2'!F:F,J116),"")))</f>
        <v/>
      </c>
      <c r="G116" s="104" t="str">
        <f t="shared" si="2"/>
        <v/>
      </c>
      <c r="J116" s="68">
        <v>115</v>
      </c>
    </row>
    <row r="117" spans="1:10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2'!F:F,J117)&gt;1000,SMALL('Open 2'!F:F,J117)&lt;3000),"nt",IF(SMALL('Open 2'!F:F,J117)&gt;3000,"",SMALL('Open 2'!F:F,J117))),"")</f>
        <v/>
      </c>
      <c r="E117" s="132" t="str">
        <f>IF(D117="nt",IFERROR(SMALL('Open 2'!F:F,J117),""),IF(D117&gt;3000,"",IFERROR(SMALL('Open 2'!F:F,J117),"")))</f>
        <v/>
      </c>
      <c r="G117" s="104" t="str">
        <f t="shared" si="2"/>
        <v/>
      </c>
      <c r="J117" s="68">
        <v>116</v>
      </c>
    </row>
    <row r="118" spans="1:10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2'!F:F,J118)&gt;1000,SMALL('Open 2'!F:F,J118)&lt;3000),"nt",IF(SMALL('Open 2'!F:F,J118)&gt;3000,"",SMALL('Open 2'!F:F,J118))),"")</f>
        <v/>
      </c>
      <c r="E118" s="132" t="str">
        <f>IF(D118="nt",IFERROR(SMALL('Open 2'!F:F,J118),""),IF(D118&gt;3000,"",IFERROR(SMALL('Open 2'!F:F,J118),"")))</f>
        <v/>
      </c>
      <c r="G118" s="104" t="str">
        <f t="shared" si="2"/>
        <v/>
      </c>
      <c r="J118" s="68">
        <v>117</v>
      </c>
    </row>
    <row r="119" spans="1:10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2'!F:F,J119)&gt;1000,SMALL('Open 2'!F:F,J119)&lt;3000),"nt",IF(SMALL('Open 2'!F:F,J119)&gt;3000,"",SMALL('Open 2'!F:F,J119))),"")</f>
        <v/>
      </c>
      <c r="E119" s="132" t="str">
        <f>IF(D119="nt",IFERROR(SMALL('Open 2'!F:F,J119),""),IF(D119&gt;3000,"",IFERROR(SMALL('Open 2'!F:F,J119),"")))</f>
        <v/>
      </c>
      <c r="G119" s="104" t="str">
        <f t="shared" si="2"/>
        <v/>
      </c>
      <c r="J119" s="68">
        <v>118</v>
      </c>
    </row>
    <row r="120" spans="1:10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2'!F:F,J120)&gt;1000,SMALL('Open 2'!F:F,J120)&lt;3000),"nt",IF(SMALL('Open 2'!F:F,J120)&gt;3000,"",SMALL('Open 2'!F:F,J120))),"")</f>
        <v/>
      </c>
      <c r="E120" s="132" t="str">
        <f>IF(D120="nt",IFERROR(SMALL('Open 2'!F:F,J120),""),IF(D120&gt;3000,"",IFERROR(SMALL('Open 2'!F:F,J120),"")))</f>
        <v/>
      </c>
      <c r="G120" s="104" t="str">
        <f t="shared" si="2"/>
        <v/>
      </c>
      <c r="J120" s="68">
        <v>119</v>
      </c>
    </row>
    <row r="121" spans="1:10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2'!F:F,J121)&gt;1000,SMALL('Open 2'!F:F,J121)&lt;3000),"nt",IF(SMALL('Open 2'!F:F,J121)&gt;3000,"",SMALL('Open 2'!F:F,J121))),"")</f>
        <v/>
      </c>
      <c r="E121" s="132" t="str">
        <f>IF(D121="nt",IFERROR(SMALL('Open 2'!F:F,J121),""),IF(D121&gt;3000,"",IFERROR(SMALL('Open 2'!F:F,J121),"")))</f>
        <v/>
      </c>
      <c r="G121" s="104" t="str">
        <f t="shared" si="2"/>
        <v/>
      </c>
      <c r="J121" s="68">
        <v>120</v>
      </c>
    </row>
    <row r="122" spans="1:10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2'!F:F,J122)&gt;1000,SMALL('Open 2'!F:F,J122)&lt;3000),"nt",IF(SMALL('Open 2'!F:F,J122)&gt;3000,"",SMALL('Open 2'!F:F,J122))),"")</f>
        <v/>
      </c>
      <c r="E122" s="132" t="str">
        <f>IF(D122="nt",IFERROR(SMALL('Open 2'!F:F,J122),""),IF(D122&gt;3000,"",IFERROR(SMALL('Open 2'!F:F,J122),"")))</f>
        <v/>
      </c>
      <c r="G122" s="104" t="str">
        <f t="shared" si="2"/>
        <v/>
      </c>
      <c r="J122" s="68">
        <v>121</v>
      </c>
    </row>
    <row r="123" spans="1:10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2'!F:F,J123)&gt;1000,SMALL('Open 2'!F:F,J123)&lt;3000),"nt",IF(SMALL('Open 2'!F:F,J123)&gt;3000,"",SMALL('Open 2'!F:F,J123))),"")</f>
        <v/>
      </c>
      <c r="E123" s="132" t="str">
        <f>IF(D123="nt",IFERROR(SMALL('Open 2'!F:F,J123),""),IF(D123&gt;3000,"",IFERROR(SMALL('Open 2'!F:F,J123),"")))</f>
        <v/>
      </c>
      <c r="G123" s="104" t="str">
        <f t="shared" si="2"/>
        <v/>
      </c>
      <c r="J123" s="68">
        <v>122</v>
      </c>
    </row>
    <row r="124" spans="1:10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2'!F:F,J124)&gt;1000,SMALL('Open 2'!F:F,J124)&lt;3000),"nt",IF(SMALL('Open 2'!F:F,J124)&gt;3000,"",SMALL('Open 2'!F:F,J124))),"")</f>
        <v/>
      </c>
      <c r="E124" s="132" t="str">
        <f>IF(D124="nt",IFERROR(SMALL('Open 2'!F:F,J124),""),IF(D124&gt;3000,"",IFERROR(SMALL('Open 2'!F:F,J124),"")))</f>
        <v/>
      </c>
      <c r="G124" s="104" t="str">
        <f t="shared" si="2"/>
        <v/>
      </c>
      <c r="J124" s="68">
        <v>123</v>
      </c>
    </row>
    <row r="125" spans="1:10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2'!F:F,J125)&gt;1000,SMALL('Open 2'!F:F,J125)&lt;3000),"nt",IF(SMALL('Open 2'!F:F,J125)&gt;3000,"",SMALL('Open 2'!F:F,J125))),"")</f>
        <v/>
      </c>
      <c r="E125" s="132" t="str">
        <f>IF(D125="nt",IFERROR(SMALL('Open 2'!F:F,J125),""),IF(D125&gt;3000,"",IFERROR(SMALL('Open 2'!F:F,J125),"")))</f>
        <v/>
      </c>
      <c r="G125" s="104" t="str">
        <f t="shared" si="2"/>
        <v/>
      </c>
      <c r="J125" s="68">
        <v>124</v>
      </c>
    </row>
    <row r="126" spans="1:10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2'!F:F,J126)&gt;1000,SMALL('Open 2'!F:F,J126)&lt;3000),"nt",IF(SMALL('Open 2'!F:F,J126)&gt;3000,"",SMALL('Open 2'!F:F,J126))),"")</f>
        <v/>
      </c>
      <c r="E126" s="132" t="str">
        <f>IF(D126="nt",IFERROR(SMALL('Open 2'!F:F,J126),""),IF(D126&gt;3000,"",IFERROR(SMALL('Open 2'!F:F,J126),"")))</f>
        <v/>
      </c>
      <c r="G126" s="104" t="str">
        <f t="shared" si="2"/>
        <v/>
      </c>
      <c r="J126" s="68">
        <v>125</v>
      </c>
    </row>
    <row r="127" spans="1:10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2'!F:F,J127)&gt;1000,SMALL('Open 2'!F:F,J127)&lt;3000),"nt",IF(SMALL('Open 2'!F:F,J127)&gt;3000,"",SMALL('Open 2'!F:F,J127))),"")</f>
        <v/>
      </c>
      <c r="E127" s="132" t="str">
        <f>IF(D127="nt",IFERROR(SMALL('Open 2'!F:F,J127),""),IF(D127&gt;3000,"",IFERROR(SMALL('Open 2'!F:F,J127),"")))</f>
        <v/>
      </c>
      <c r="G127" s="104" t="str">
        <f t="shared" si="2"/>
        <v/>
      </c>
      <c r="J127" s="68">
        <v>126</v>
      </c>
    </row>
    <row r="128" spans="1:10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2'!F:F,J128)&gt;1000,SMALL('Open 2'!F:F,J128)&lt;3000),"nt",IF(SMALL('Open 2'!F:F,J128)&gt;3000,"",SMALL('Open 2'!F:F,J128))),"")</f>
        <v/>
      </c>
      <c r="E128" s="132" t="str">
        <f>IF(D128="nt",IFERROR(SMALL('Open 2'!F:F,J128),""),IF(D128&gt;3000,"",IFERROR(SMALL('Open 2'!F:F,J128),"")))</f>
        <v/>
      </c>
      <c r="G128" s="104" t="str">
        <f t="shared" si="2"/>
        <v/>
      </c>
      <c r="J128" s="68">
        <v>127</v>
      </c>
    </row>
    <row r="129" spans="1:10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2'!F:F,J129)&gt;1000,SMALL('Open 2'!F:F,J129)&lt;3000),"nt",IF(SMALL('Open 2'!F:F,J129)&gt;3000,"",SMALL('Open 2'!F:F,J129))),"")</f>
        <v/>
      </c>
      <c r="E129" s="132" t="str">
        <f>IF(D129="nt",IFERROR(SMALL('Open 2'!F:F,J129),""),IF(D129&gt;3000,"",IFERROR(SMALL('Open 2'!F:F,J129),"")))</f>
        <v/>
      </c>
      <c r="G129" s="104" t="str">
        <f t="shared" si="2"/>
        <v/>
      </c>
      <c r="J129" s="68">
        <v>128</v>
      </c>
    </row>
    <row r="130" spans="1:10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2'!F:F,J130)&gt;1000,SMALL('Open 2'!F:F,J130)&lt;3000),"nt",IF(SMALL('Open 2'!F:F,J130)&gt;3000,"",SMALL('Open 2'!F:F,J130))),"")</f>
        <v/>
      </c>
      <c r="E130" s="132" t="str">
        <f>IF(D130="nt",IFERROR(SMALL('Open 2'!F:F,J130),""),IF(D130&gt;3000,"",IFERROR(SMALL('Open 2'!F:F,J130),"")))</f>
        <v/>
      </c>
      <c r="G130" s="104" t="str">
        <f t="shared" si="2"/>
        <v/>
      </c>
      <c r="J130" s="68">
        <v>129</v>
      </c>
    </row>
    <row r="131" spans="1:10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2'!F:F,J131)&gt;1000,SMALL('Open 2'!F:F,J131)&lt;3000),"nt",IF(SMALL('Open 2'!F:F,J131)&gt;3000,"",SMALL('Open 2'!F:F,J131))),"")</f>
        <v/>
      </c>
      <c r="E131" s="132" t="str">
        <f>IF(D131="nt",IFERROR(SMALL('Open 2'!F:F,J131),""),IF(D131&gt;3000,"",IFERROR(SMALL('Open 2'!F:F,J131),"")))</f>
        <v/>
      </c>
      <c r="G131" s="104" t="str">
        <f t="shared" ref="G131:G194" si="3">IFERROR(VLOOKUP(D131,$H$3:$I$7,2,FALSE),"")</f>
        <v/>
      </c>
      <c r="J131" s="68">
        <v>130</v>
      </c>
    </row>
    <row r="132" spans="1:10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2'!F:F,J132)&gt;1000,SMALL('Open 2'!F:F,J132)&lt;3000),"nt",IF(SMALL('Open 2'!F:F,J132)&gt;3000,"",SMALL('Open 2'!F:F,J132))),"")</f>
        <v/>
      </c>
      <c r="E132" s="132" t="str">
        <f>IF(D132="nt",IFERROR(SMALL('Open 2'!F:F,J132),""),IF(D132&gt;3000,"",IFERROR(SMALL('Open 2'!F:F,J132),"")))</f>
        <v/>
      </c>
      <c r="G132" s="104" t="str">
        <f t="shared" si="3"/>
        <v/>
      </c>
      <c r="J132" s="68">
        <v>131</v>
      </c>
    </row>
    <row r="133" spans="1:10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2'!F:F,J133)&gt;1000,SMALL('Open 2'!F:F,J133)&lt;3000),"nt",IF(SMALL('Open 2'!F:F,J133)&gt;3000,"",SMALL('Open 2'!F:F,J133))),"")</f>
        <v/>
      </c>
      <c r="E133" s="132" t="str">
        <f>IF(D133="nt",IFERROR(SMALL('Open 2'!F:F,J133),""),IF(D133&gt;3000,"",IFERROR(SMALL('Open 2'!F:F,J133),"")))</f>
        <v/>
      </c>
      <c r="G133" s="104" t="str">
        <f t="shared" si="3"/>
        <v/>
      </c>
      <c r="J133" s="68">
        <v>132</v>
      </c>
    </row>
    <row r="134" spans="1:10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2'!F:F,J134)&gt;1000,SMALL('Open 2'!F:F,J134)&lt;3000),"nt",IF(SMALL('Open 2'!F:F,J134)&gt;3000,"",SMALL('Open 2'!F:F,J134))),"")</f>
        <v/>
      </c>
      <c r="E134" s="132" t="str">
        <f>IF(D134="nt",IFERROR(SMALL('Open 2'!F:F,J134),""),IF(D134&gt;3000,"",IFERROR(SMALL('Open 2'!F:F,J134),"")))</f>
        <v/>
      </c>
      <c r="G134" s="104" t="str">
        <f t="shared" si="3"/>
        <v/>
      </c>
      <c r="J134" s="68">
        <v>133</v>
      </c>
    </row>
    <row r="135" spans="1:10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2'!F:F,J135)&gt;1000,SMALL('Open 2'!F:F,J135)&lt;3000),"nt",IF(SMALL('Open 2'!F:F,J135)&gt;3000,"",SMALL('Open 2'!F:F,J135))),"")</f>
        <v/>
      </c>
      <c r="E135" s="132" t="str">
        <f>IF(D135="nt",IFERROR(SMALL('Open 2'!F:F,J135),""),IF(D135&gt;3000,"",IFERROR(SMALL('Open 2'!F:F,J135),"")))</f>
        <v/>
      </c>
      <c r="G135" s="104" t="str">
        <f t="shared" si="3"/>
        <v/>
      </c>
      <c r="J135" s="68">
        <v>134</v>
      </c>
    </row>
    <row r="136" spans="1:10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2'!F:F,J136)&gt;1000,SMALL('Open 2'!F:F,J136)&lt;3000),"nt",IF(SMALL('Open 2'!F:F,J136)&gt;3000,"",SMALL('Open 2'!F:F,J136))),"")</f>
        <v/>
      </c>
      <c r="E136" s="132" t="str">
        <f>IF(D136="nt",IFERROR(SMALL('Open 2'!F:F,J136),""),IF(D136&gt;3000,"",IFERROR(SMALL('Open 2'!F:F,J136),"")))</f>
        <v/>
      </c>
      <c r="G136" s="104" t="str">
        <f t="shared" si="3"/>
        <v/>
      </c>
      <c r="J136" s="68">
        <v>135</v>
      </c>
    </row>
    <row r="137" spans="1:10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2'!F:F,J137)&gt;1000,SMALL('Open 2'!F:F,J137)&lt;3000),"nt",IF(SMALL('Open 2'!F:F,J137)&gt;3000,"",SMALL('Open 2'!F:F,J137))),"")</f>
        <v/>
      </c>
      <c r="E137" s="132" t="str">
        <f>IF(D137="nt",IFERROR(SMALL('Open 2'!F:F,J137),""),IF(D137&gt;3000,"",IFERROR(SMALL('Open 2'!F:F,J137),"")))</f>
        <v/>
      </c>
      <c r="G137" s="104" t="str">
        <f t="shared" si="3"/>
        <v/>
      </c>
      <c r="J137" s="68">
        <v>136</v>
      </c>
    </row>
    <row r="138" spans="1:10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2'!F:F,J138)&gt;1000,SMALL('Open 2'!F:F,J138)&lt;3000),"nt",IF(SMALL('Open 2'!F:F,J138)&gt;3000,"",SMALL('Open 2'!F:F,J138))),"")</f>
        <v/>
      </c>
      <c r="E138" s="132" t="str">
        <f>IF(D138="nt",IFERROR(SMALL('Open 2'!F:F,J138),""),IF(D138&gt;3000,"",IFERROR(SMALL('Open 2'!F:F,J138),"")))</f>
        <v/>
      </c>
      <c r="G138" s="104" t="str">
        <f t="shared" si="3"/>
        <v/>
      </c>
      <c r="J138" s="68">
        <v>137</v>
      </c>
    </row>
    <row r="139" spans="1:10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2'!F:F,J139)&gt;1000,SMALL('Open 2'!F:F,J139)&lt;3000),"nt",IF(SMALL('Open 2'!F:F,J139)&gt;3000,"",SMALL('Open 2'!F:F,J139))),"")</f>
        <v/>
      </c>
      <c r="E139" s="132" t="str">
        <f>IF(D139="nt",IFERROR(SMALL('Open 2'!F:F,J139),""),IF(D139&gt;3000,"",IFERROR(SMALL('Open 2'!F:F,J139),"")))</f>
        <v/>
      </c>
      <c r="G139" s="104" t="str">
        <f t="shared" si="3"/>
        <v/>
      </c>
      <c r="J139" s="68">
        <v>138</v>
      </c>
    </row>
    <row r="140" spans="1:10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2'!F:F,J140)&gt;1000,SMALL('Open 2'!F:F,J140)&lt;3000),"nt",IF(SMALL('Open 2'!F:F,J140)&gt;3000,"",SMALL('Open 2'!F:F,J140))),"")</f>
        <v/>
      </c>
      <c r="E140" s="132" t="str">
        <f>IF(D140="nt",IFERROR(SMALL('Open 2'!F:F,J140),""),IF(D140&gt;3000,"",IFERROR(SMALL('Open 2'!F:F,J140),"")))</f>
        <v/>
      </c>
      <c r="G140" s="104" t="str">
        <f t="shared" si="3"/>
        <v/>
      </c>
      <c r="J140" s="68">
        <v>139</v>
      </c>
    </row>
    <row r="141" spans="1:10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2'!F:F,J141)&gt;1000,SMALL('Open 2'!F:F,J141)&lt;3000),"nt",IF(SMALL('Open 2'!F:F,J141)&gt;3000,"",SMALL('Open 2'!F:F,J141))),"")</f>
        <v/>
      </c>
      <c r="E141" s="132" t="str">
        <f>IF(D141="nt",IFERROR(SMALL('Open 2'!F:F,J141),""),IF(D141&gt;3000,"",IFERROR(SMALL('Open 2'!F:F,J141),"")))</f>
        <v/>
      </c>
      <c r="G141" s="104" t="str">
        <f t="shared" si="3"/>
        <v/>
      </c>
      <c r="J141" s="68">
        <v>140</v>
      </c>
    </row>
    <row r="142" spans="1:10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2'!F:F,J142)&gt;1000,SMALL('Open 2'!F:F,J142)&lt;3000),"nt",IF(SMALL('Open 2'!F:F,J142)&gt;3000,"",SMALL('Open 2'!F:F,J142))),"")</f>
        <v/>
      </c>
      <c r="E142" s="132" t="str">
        <f>IF(D142="nt",IFERROR(SMALL('Open 2'!F:F,J142),""),IF(D142&gt;3000,"",IFERROR(SMALL('Open 2'!F:F,J142),"")))</f>
        <v/>
      </c>
      <c r="G142" s="104" t="str">
        <f t="shared" si="3"/>
        <v/>
      </c>
      <c r="J142" s="68">
        <v>141</v>
      </c>
    </row>
    <row r="143" spans="1:10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2'!F:F,J143)&gt;1000,SMALL('Open 2'!F:F,J143)&lt;3000),"nt",IF(SMALL('Open 2'!F:F,J143)&gt;3000,"",SMALL('Open 2'!F:F,J143))),"")</f>
        <v/>
      </c>
      <c r="E143" s="132" t="str">
        <f>IF(D143="nt",IFERROR(SMALL('Open 2'!F:F,J143),""),IF(D143&gt;3000,"",IFERROR(SMALL('Open 2'!F:F,J143),"")))</f>
        <v/>
      </c>
      <c r="G143" s="104" t="str">
        <f t="shared" si="3"/>
        <v/>
      </c>
      <c r="J143" s="68">
        <v>142</v>
      </c>
    </row>
    <row r="144" spans="1:10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2'!F:F,J144)&gt;1000,SMALL('Open 2'!F:F,J144)&lt;3000),"nt",IF(SMALL('Open 2'!F:F,J144)&gt;3000,"",SMALL('Open 2'!F:F,J144))),"")</f>
        <v/>
      </c>
      <c r="E144" s="132" t="str">
        <f>IF(D144="nt",IFERROR(SMALL('Open 2'!F:F,J144),""),IF(D144&gt;3000,"",IFERROR(SMALL('Open 2'!F:F,J144),"")))</f>
        <v/>
      </c>
      <c r="G144" s="104" t="str">
        <f t="shared" si="3"/>
        <v/>
      </c>
      <c r="J144" s="68">
        <v>143</v>
      </c>
    </row>
    <row r="145" spans="1:10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2'!F:F,J145)&gt;1000,SMALL('Open 2'!F:F,J145)&lt;3000),"nt",IF(SMALL('Open 2'!F:F,J145)&gt;3000,"",SMALL('Open 2'!F:F,J145))),"")</f>
        <v/>
      </c>
      <c r="E145" s="132" t="str">
        <f>IF(D145="nt",IFERROR(SMALL('Open 2'!F:F,J145),""),IF(D145&gt;3000,"",IFERROR(SMALL('Open 2'!F:F,J145),"")))</f>
        <v/>
      </c>
      <c r="G145" s="104" t="str">
        <f t="shared" si="3"/>
        <v/>
      </c>
      <c r="J145" s="68">
        <v>144</v>
      </c>
    </row>
    <row r="146" spans="1:10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2'!F:F,J146)&gt;1000,SMALL('Open 2'!F:F,J146)&lt;3000),"nt",IF(SMALL('Open 2'!F:F,J146)&gt;3000,"",SMALL('Open 2'!F:F,J146))),"")</f>
        <v/>
      </c>
      <c r="E146" s="132" t="str">
        <f>IF(D146="nt",IFERROR(SMALL('Open 2'!F:F,J146),""),IF(D146&gt;3000,"",IFERROR(SMALL('Open 2'!F:F,J146),"")))</f>
        <v/>
      </c>
      <c r="G146" s="104" t="str">
        <f t="shared" si="3"/>
        <v/>
      </c>
      <c r="J146" s="68">
        <v>145</v>
      </c>
    </row>
    <row r="147" spans="1:10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2'!F:F,J147)&gt;1000,SMALL('Open 2'!F:F,J147)&lt;3000),"nt",IF(SMALL('Open 2'!F:F,J147)&gt;3000,"",SMALL('Open 2'!F:F,J147))),"")</f>
        <v/>
      </c>
      <c r="E147" s="132" t="str">
        <f>IF(D147="nt",IFERROR(SMALL('Open 2'!F:F,J147),""),IF(D147&gt;3000,"",IFERROR(SMALL('Open 2'!F:F,J147),"")))</f>
        <v/>
      </c>
      <c r="G147" s="104" t="str">
        <f t="shared" si="3"/>
        <v/>
      </c>
      <c r="J147" s="68">
        <v>146</v>
      </c>
    </row>
    <row r="148" spans="1:10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2'!F:F,J148)&gt;1000,SMALL('Open 2'!F:F,J148)&lt;3000),"nt",IF(SMALL('Open 2'!F:F,J148)&gt;3000,"",SMALL('Open 2'!F:F,J148))),"")</f>
        <v/>
      </c>
      <c r="E148" s="132" t="str">
        <f>IF(D148="nt",IFERROR(SMALL('Open 2'!F:F,J148),""),IF(D148&gt;3000,"",IFERROR(SMALL('Open 2'!F:F,J148),"")))</f>
        <v/>
      </c>
      <c r="G148" s="104" t="str">
        <f t="shared" si="3"/>
        <v/>
      </c>
      <c r="J148" s="68">
        <v>147</v>
      </c>
    </row>
    <row r="149" spans="1:10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2'!F:F,J149)&gt;1000,SMALL('Open 2'!F:F,J149)&lt;3000),"nt",IF(SMALL('Open 2'!F:F,J149)&gt;3000,"",SMALL('Open 2'!F:F,J149))),"")</f>
        <v/>
      </c>
      <c r="E149" s="132" t="str">
        <f>IF(D149="nt",IFERROR(SMALL('Open 2'!F:F,J149),""),IF(D149&gt;3000,"",IFERROR(SMALL('Open 2'!F:F,J149),"")))</f>
        <v/>
      </c>
      <c r="G149" s="104" t="str">
        <f t="shared" si="3"/>
        <v/>
      </c>
      <c r="J149" s="68">
        <v>148</v>
      </c>
    </row>
    <row r="150" spans="1:10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2'!F:F,J150)&gt;1000,SMALL('Open 2'!F:F,J150)&lt;3000),"nt",IF(SMALL('Open 2'!F:F,J150)&gt;3000,"",SMALL('Open 2'!F:F,J150))),"")</f>
        <v/>
      </c>
      <c r="E150" s="132" t="str">
        <f>IF(D150="nt",IFERROR(SMALL('Open 2'!F:F,J150),""),IF(D150&gt;3000,"",IFERROR(SMALL('Open 2'!F:F,J150),"")))</f>
        <v/>
      </c>
      <c r="G150" s="104" t="str">
        <f t="shared" si="3"/>
        <v/>
      </c>
      <c r="J150" s="68">
        <v>149</v>
      </c>
    </row>
    <row r="151" spans="1:10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2'!F:F,J151)&gt;1000,SMALL('Open 2'!F:F,J151)&lt;3000),"nt",IF(SMALL('Open 2'!F:F,J151)&gt;3000,"",SMALL('Open 2'!F:F,J151))),"")</f>
        <v/>
      </c>
      <c r="E151" s="132" t="str">
        <f>IF(D151="nt",IFERROR(SMALL('Open 2'!F:F,J151),""),IF(D151&gt;3000,"",IFERROR(SMALL('Open 2'!F:F,J151),"")))</f>
        <v/>
      </c>
      <c r="G151" s="104" t="str">
        <f t="shared" si="3"/>
        <v/>
      </c>
      <c r="J151" s="68">
        <v>150</v>
      </c>
    </row>
    <row r="152" spans="1:10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2'!F:F,J152)&gt;1000,SMALL('Open 2'!F:F,J152)&lt;3000),"nt",IF(SMALL('Open 2'!F:F,J152)&gt;3000,"",SMALL('Open 2'!F:F,J152))),"")</f>
        <v/>
      </c>
      <c r="E152" s="132" t="str">
        <f>IF(D152="nt",IFERROR(SMALL('Open 2'!F:F,J152),""),IF(D152&gt;3000,"",IFERROR(SMALL('Open 2'!F:F,J152),"")))</f>
        <v/>
      </c>
      <c r="G152" s="104" t="str">
        <f t="shared" si="3"/>
        <v/>
      </c>
      <c r="J152" s="68">
        <v>151</v>
      </c>
    </row>
    <row r="153" spans="1:10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2'!F:F,J153)&gt;1000,SMALL('Open 2'!F:F,J153)&lt;3000),"nt",IF(SMALL('Open 2'!F:F,J153)&gt;3000,"",SMALL('Open 2'!F:F,J153))),"")</f>
        <v/>
      </c>
      <c r="E153" s="132" t="str">
        <f>IF(D153="nt",IFERROR(SMALL('Open 2'!F:F,J153),""),IF(D153&gt;3000,"",IFERROR(SMALL('Open 2'!F:F,J153),"")))</f>
        <v/>
      </c>
      <c r="G153" s="104" t="str">
        <f t="shared" si="3"/>
        <v/>
      </c>
      <c r="J153" s="68">
        <v>152</v>
      </c>
    </row>
    <row r="154" spans="1:10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2'!F:F,J154)&gt;1000,SMALL('Open 2'!F:F,J154)&lt;3000),"nt",IF(SMALL('Open 2'!F:F,J154)&gt;3000,"",SMALL('Open 2'!F:F,J154))),"")</f>
        <v/>
      </c>
      <c r="E154" s="132" t="str">
        <f>IF(D154="nt",IFERROR(SMALL('Open 2'!F:F,J154),""),IF(D154&gt;3000,"",IFERROR(SMALL('Open 2'!F:F,J154),"")))</f>
        <v/>
      </c>
      <c r="G154" s="104" t="str">
        <f t="shared" si="3"/>
        <v/>
      </c>
      <c r="J154" s="68">
        <v>153</v>
      </c>
    </row>
    <row r="155" spans="1:10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2'!F:F,J155)&gt;1000,SMALL('Open 2'!F:F,J155)&lt;3000),"nt",IF(SMALL('Open 2'!F:F,J155)&gt;3000,"",SMALL('Open 2'!F:F,J155))),"")</f>
        <v/>
      </c>
      <c r="E155" s="132" t="str">
        <f>IF(D155="nt",IFERROR(SMALL('Open 2'!F:F,J155),""),IF(D155&gt;3000,"",IFERROR(SMALL('Open 2'!F:F,J155),"")))</f>
        <v/>
      </c>
      <c r="G155" s="104" t="str">
        <f t="shared" si="3"/>
        <v/>
      </c>
      <c r="J155" s="68">
        <v>154</v>
      </c>
    </row>
    <row r="156" spans="1:10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2'!F:F,J156)&gt;1000,SMALL('Open 2'!F:F,J156)&lt;3000),"nt",IF(SMALL('Open 2'!F:F,J156)&gt;3000,"",SMALL('Open 2'!F:F,J156))),"")</f>
        <v/>
      </c>
      <c r="E156" s="132" t="str">
        <f>IF(D156="nt",IFERROR(SMALL('Open 2'!F:F,J156),""),IF(D156&gt;3000,"",IFERROR(SMALL('Open 2'!F:F,J156),"")))</f>
        <v/>
      </c>
      <c r="G156" s="104" t="str">
        <f t="shared" si="3"/>
        <v/>
      </c>
      <c r="J156" s="68">
        <v>155</v>
      </c>
    </row>
    <row r="157" spans="1:10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2'!F:F,J157)&gt;1000,SMALL('Open 2'!F:F,J157)&lt;3000),"nt",IF(SMALL('Open 2'!F:F,J157)&gt;3000,"",SMALL('Open 2'!F:F,J157))),"")</f>
        <v/>
      </c>
      <c r="E157" s="132" t="str">
        <f>IF(D157="nt",IFERROR(SMALL('Open 2'!F:F,J157),""),IF(D157&gt;3000,"",IFERROR(SMALL('Open 2'!F:F,J157),"")))</f>
        <v/>
      </c>
      <c r="G157" s="104" t="str">
        <f t="shared" si="3"/>
        <v/>
      </c>
      <c r="J157" s="68">
        <v>156</v>
      </c>
    </row>
    <row r="158" spans="1:10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2'!F:F,J158)&gt;1000,SMALL('Open 2'!F:F,J158)&lt;3000),"nt",IF(SMALL('Open 2'!F:F,J158)&gt;3000,"",SMALL('Open 2'!F:F,J158))),"")</f>
        <v/>
      </c>
      <c r="E158" s="132" t="str">
        <f>IF(D158="nt",IFERROR(SMALL('Open 2'!F:F,J158),""),IF(D158&gt;3000,"",IFERROR(SMALL('Open 2'!F:F,J158),"")))</f>
        <v/>
      </c>
      <c r="G158" s="104" t="str">
        <f t="shared" si="3"/>
        <v/>
      </c>
      <c r="J158" s="68">
        <v>157</v>
      </c>
    </row>
    <row r="159" spans="1:10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2'!F:F,J159)&gt;1000,SMALL('Open 2'!F:F,J159)&lt;3000),"nt",IF(SMALL('Open 2'!F:F,J159)&gt;3000,"",SMALL('Open 2'!F:F,J159))),"")</f>
        <v/>
      </c>
      <c r="E159" s="132" t="str">
        <f>IF(D159="nt",IFERROR(SMALL('Open 2'!F:F,J159),""),IF(D159&gt;3000,"",IFERROR(SMALL('Open 2'!F:F,J159),"")))</f>
        <v/>
      </c>
      <c r="G159" s="104" t="str">
        <f t="shared" si="3"/>
        <v/>
      </c>
      <c r="J159" s="68">
        <v>158</v>
      </c>
    </row>
    <row r="160" spans="1:10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2'!F:F,J160)&gt;1000,SMALL('Open 2'!F:F,J160)&lt;3000),"nt",IF(SMALL('Open 2'!F:F,J160)&gt;3000,"",SMALL('Open 2'!F:F,J160))),"")</f>
        <v/>
      </c>
      <c r="E160" s="132" t="str">
        <f>IF(D160="nt",IFERROR(SMALL('Open 2'!F:F,J160),""),IF(D160&gt;3000,"",IFERROR(SMALL('Open 2'!F:F,J160),"")))</f>
        <v/>
      </c>
      <c r="G160" s="104" t="str">
        <f t="shared" si="3"/>
        <v/>
      </c>
      <c r="J160" s="68">
        <v>159</v>
      </c>
    </row>
    <row r="161" spans="1:10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2'!F:F,J161)&gt;1000,SMALL('Open 2'!F:F,J161)&lt;3000),"nt",IF(SMALL('Open 2'!F:F,J161)&gt;3000,"",SMALL('Open 2'!F:F,J161))),"")</f>
        <v/>
      </c>
      <c r="E161" s="132" t="str">
        <f>IF(D161="nt",IFERROR(SMALL('Open 2'!F:F,J161),""),IF(D161&gt;3000,"",IFERROR(SMALL('Open 2'!F:F,J161),"")))</f>
        <v/>
      </c>
      <c r="G161" s="104" t="str">
        <f t="shared" si="3"/>
        <v/>
      </c>
      <c r="J161" s="68">
        <v>160</v>
      </c>
    </row>
    <row r="162" spans="1:10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2'!F:F,J162)&gt;1000,SMALL('Open 2'!F:F,J162)&lt;3000),"nt",IF(SMALL('Open 2'!F:F,J162)&gt;3000,"",SMALL('Open 2'!F:F,J162))),"")</f>
        <v/>
      </c>
      <c r="E162" s="132" t="str">
        <f>IF(D162="nt",IFERROR(SMALL('Open 2'!F:F,J162),""),IF(D162&gt;3000,"",IFERROR(SMALL('Open 2'!F:F,J162),"")))</f>
        <v/>
      </c>
      <c r="G162" s="104" t="str">
        <f t="shared" si="3"/>
        <v/>
      </c>
      <c r="J162" s="68">
        <v>161</v>
      </c>
    </row>
    <row r="163" spans="1:10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2'!F:F,J163)&gt;1000,SMALL('Open 2'!F:F,J163)&lt;3000),"nt",IF(SMALL('Open 2'!F:F,J163)&gt;3000,"",SMALL('Open 2'!F:F,J163))),"")</f>
        <v/>
      </c>
      <c r="E163" s="132" t="str">
        <f>IF(D163="nt",IFERROR(SMALL('Open 2'!F:F,J163),""),IF(D163&gt;3000,"",IFERROR(SMALL('Open 2'!F:F,J163),"")))</f>
        <v/>
      </c>
      <c r="G163" s="104" t="str">
        <f t="shared" si="3"/>
        <v/>
      </c>
      <c r="J163" s="68">
        <v>162</v>
      </c>
    </row>
    <row r="164" spans="1:10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2'!F:F,J164)&gt;1000,SMALL('Open 2'!F:F,J164)&lt;3000),"nt",IF(SMALL('Open 2'!F:F,J164)&gt;3000,"",SMALL('Open 2'!F:F,J164))),"")</f>
        <v/>
      </c>
      <c r="E164" s="132" t="str">
        <f>IF(D164="nt",IFERROR(SMALL('Open 2'!F:F,J164),""),IF(D164&gt;3000,"",IFERROR(SMALL('Open 2'!F:F,J164),"")))</f>
        <v/>
      </c>
      <c r="G164" s="104" t="str">
        <f t="shared" si="3"/>
        <v/>
      </c>
      <c r="J164" s="68">
        <v>163</v>
      </c>
    </row>
    <row r="165" spans="1:10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2'!F:F,J165)&gt;1000,SMALL('Open 2'!F:F,J165)&lt;3000),"nt",IF(SMALL('Open 2'!F:F,J165)&gt;3000,"",SMALL('Open 2'!F:F,J165))),"")</f>
        <v/>
      </c>
      <c r="E165" s="132" t="str">
        <f>IF(D165="nt",IFERROR(SMALL('Open 2'!F:F,J165),""),IF(D165&gt;3000,"",IFERROR(SMALL('Open 2'!F:F,J165),"")))</f>
        <v/>
      </c>
      <c r="G165" s="104" t="str">
        <f t="shared" si="3"/>
        <v/>
      </c>
      <c r="J165" s="68">
        <v>164</v>
      </c>
    </row>
    <row r="166" spans="1:10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2'!F:F,J166)&gt;1000,SMALL('Open 2'!F:F,J166)&lt;3000),"nt",IF(SMALL('Open 2'!F:F,J166)&gt;3000,"",SMALL('Open 2'!F:F,J166))),"")</f>
        <v/>
      </c>
      <c r="E166" s="132" t="str">
        <f>IF(D166="nt",IFERROR(SMALL('Open 2'!F:F,J166),""),IF(D166&gt;3000,"",IFERROR(SMALL('Open 2'!F:F,J166),"")))</f>
        <v/>
      </c>
      <c r="G166" s="104" t="str">
        <f t="shared" si="3"/>
        <v/>
      </c>
      <c r="J166" s="68">
        <v>165</v>
      </c>
    </row>
    <row r="167" spans="1:10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2'!F:F,J167)&gt;1000,SMALL('Open 2'!F:F,J167)&lt;3000),"nt",IF(SMALL('Open 2'!F:F,J167)&gt;3000,"",SMALL('Open 2'!F:F,J167))),"")</f>
        <v/>
      </c>
      <c r="E167" s="132" t="str">
        <f>IF(D167="nt",IFERROR(SMALL('Open 2'!F:F,J167),""),IF(D167&gt;3000,"",IFERROR(SMALL('Open 2'!F:F,J167),"")))</f>
        <v/>
      </c>
      <c r="G167" s="104" t="str">
        <f t="shared" si="3"/>
        <v/>
      </c>
      <c r="J167" s="68">
        <v>166</v>
      </c>
    </row>
    <row r="168" spans="1:10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2'!F:F,J168)&gt;1000,SMALL('Open 2'!F:F,J168)&lt;3000),"nt",IF(SMALL('Open 2'!F:F,J168)&gt;3000,"",SMALL('Open 2'!F:F,J168))),"")</f>
        <v/>
      </c>
      <c r="E168" s="132" t="str">
        <f>IF(D168="nt",IFERROR(SMALL('Open 2'!F:F,J168),""),IF(D168&gt;3000,"",IFERROR(SMALL('Open 2'!F:F,J168),"")))</f>
        <v/>
      </c>
      <c r="G168" s="104" t="str">
        <f t="shared" si="3"/>
        <v/>
      </c>
      <c r="J168" s="68">
        <v>167</v>
      </c>
    </row>
    <row r="169" spans="1:10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2'!F:F,J169)&gt;1000,SMALL('Open 2'!F:F,J169)&lt;3000),"nt",IF(SMALL('Open 2'!F:F,J169)&gt;3000,"",SMALL('Open 2'!F:F,J169))),"")</f>
        <v/>
      </c>
      <c r="E169" s="132" t="str">
        <f>IF(D169="nt",IFERROR(SMALL('Open 2'!F:F,J169),""),IF(D169&gt;3000,"",IFERROR(SMALL('Open 2'!F:F,J169),"")))</f>
        <v/>
      </c>
      <c r="G169" s="104" t="str">
        <f t="shared" si="3"/>
        <v/>
      </c>
      <c r="J169" s="68">
        <v>168</v>
      </c>
    </row>
    <row r="170" spans="1:10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2'!F:F,J170)&gt;1000,SMALL('Open 2'!F:F,J170)&lt;3000),"nt",IF(SMALL('Open 2'!F:F,J170)&gt;3000,"",SMALL('Open 2'!F:F,J170))),"")</f>
        <v/>
      </c>
      <c r="E170" s="132" t="str">
        <f>IF(D170="nt",IFERROR(SMALL('Open 2'!F:F,J170),""),IF(D170&gt;3000,"",IFERROR(SMALL('Open 2'!F:F,J170),"")))</f>
        <v/>
      </c>
      <c r="G170" s="104" t="str">
        <f t="shared" si="3"/>
        <v/>
      </c>
      <c r="J170" s="68">
        <v>169</v>
      </c>
    </row>
    <row r="171" spans="1:10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2'!F:F,J171)&gt;1000,SMALL('Open 2'!F:F,J171)&lt;3000),"nt",IF(SMALL('Open 2'!F:F,J171)&gt;3000,"",SMALL('Open 2'!F:F,J171))),"")</f>
        <v/>
      </c>
      <c r="E171" s="132" t="str">
        <f>IF(D171="nt",IFERROR(SMALL('Open 2'!F:F,J171),""),IF(D171&gt;3000,"",IFERROR(SMALL('Open 2'!F:F,J171),"")))</f>
        <v/>
      </c>
      <c r="G171" s="104" t="str">
        <f t="shared" si="3"/>
        <v/>
      </c>
      <c r="J171" s="68">
        <v>170</v>
      </c>
    </row>
    <row r="172" spans="1:10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2'!F:F,J172)&gt;1000,SMALL('Open 2'!F:F,J172)&lt;3000),"nt",IF(SMALL('Open 2'!F:F,J172)&gt;3000,"",SMALL('Open 2'!F:F,J172))),"")</f>
        <v/>
      </c>
      <c r="E172" s="132" t="str">
        <f>IF(D172="nt",IFERROR(SMALL('Open 2'!F:F,J172),""),IF(D172&gt;3000,"",IFERROR(SMALL('Open 2'!F:F,J172),"")))</f>
        <v/>
      </c>
      <c r="G172" s="104" t="str">
        <f t="shared" si="3"/>
        <v/>
      </c>
      <c r="J172" s="68">
        <v>171</v>
      </c>
    </row>
    <row r="173" spans="1:10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2'!F:F,J173)&gt;1000,SMALL('Open 2'!F:F,J173)&lt;3000),"nt",IF(SMALL('Open 2'!F:F,J173)&gt;3000,"",SMALL('Open 2'!F:F,J173))),"")</f>
        <v/>
      </c>
      <c r="E173" s="132" t="str">
        <f>IF(D173="nt",IFERROR(SMALL('Open 2'!F:F,J173),""),IF(D173&gt;3000,"",IFERROR(SMALL('Open 2'!F:F,J173),"")))</f>
        <v/>
      </c>
      <c r="G173" s="104" t="str">
        <f t="shared" si="3"/>
        <v/>
      </c>
      <c r="J173" s="68">
        <v>172</v>
      </c>
    </row>
    <row r="174" spans="1:10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2'!F:F,J174)&gt;1000,SMALL('Open 2'!F:F,J174)&lt;3000),"nt",IF(SMALL('Open 2'!F:F,J174)&gt;3000,"",SMALL('Open 2'!F:F,J174))),"")</f>
        <v/>
      </c>
      <c r="E174" s="132" t="str">
        <f>IF(D174="nt",IFERROR(SMALL('Open 2'!F:F,J174),""),IF(D174&gt;3000,"",IFERROR(SMALL('Open 2'!F:F,J174),"")))</f>
        <v/>
      </c>
      <c r="G174" s="104" t="str">
        <f t="shared" si="3"/>
        <v/>
      </c>
      <c r="J174" s="68">
        <v>173</v>
      </c>
    </row>
    <row r="175" spans="1:10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2'!F:F,J175)&gt;1000,SMALL('Open 2'!F:F,J175)&lt;3000),"nt",IF(SMALL('Open 2'!F:F,J175)&gt;3000,"",SMALL('Open 2'!F:F,J175))),"")</f>
        <v/>
      </c>
      <c r="E175" s="132" t="str">
        <f>IF(D175="nt",IFERROR(SMALL('Open 2'!F:F,J175),""),IF(D175&gt;3000,"",IFERROR(SMALL('Open 2'!F:F,J175),"")))</f>
        <v/>
      </c>
      <c r="G175" s="104" t="str">
        <f t="shared" si="3"/>
        <v/>
      </c>
      <c r="J175" s="68">
        <v>174</v>
      </c>
    </row>
    <row r="176" spans="1:10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2'!F:F,J176)&gt;1000,SMALL('Open 2'!F:F,J176)&lt;3000),"nt",IF(SMALL('Open 2'!F:F,J176)&gt;3000,"",SMALL('Open 2'!F:F,J176))),"")</f>
        <v/>
      </c>
      <c r="E176" s="132" t="str">
        <f>IF(D176="nt",IFERROR(SMALL('Open 2'!F:F,J176),""),IF(D176&gt;3000,"",IFERROR(SMALL('Open 2'!F:F,J176),"")))</f>
        <v/>
      </c>
      <c r="G176" s="104" t="str">
        <f t="shared" si="3"/>
        <v/>
      </c>
      <c r="J176" s="68">
        <v>175</v>
      </c>
    </row>
    <row r="177" spans="1:10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2'!F:F,J177)&gt;1000,SMALL('Open 2'!F:F,J177)&lt;3000),"nt",IF(SMALL('Open 2'!F:F,J177)&gt;3000,"",SMALL('Open 2'!F:F,J177))),"")</f>
        <v/>
      </c>
      <c r="E177" s="132" t="str">
        <f>IF(D177="nt",IFERROR(SMALL('Open 2'!F:F,J177),""),IF(D177&gt;3000,"",IFERROR(SMALL('Open 2'!F:F,J177),"")))</f>
        <v/>
      </c>
      <c r="G177" s="104" t="str">
        <f t="shared" si="3"/>
        <v/>
      </c>
      <c r="J177" s="68">
        <v>176</v>
      </c>
    </row>
    <row r="178" spans="1:10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2'!F:F,J178)&gt;1000,SMALL('Open 2'!F:F,J178)&lt;3000),"nt",IF(SMALL('Open 2'!F:F,J178)&gt;3000,"",SMALL('Open 2'!F:F,J178))),"")</f>
        <v/>
      </c>
      <c r="E178" s="132" t="str">
        <f>IF(D178="nt",IFERROR(SMALL('Open 2'!F:F,J178),""),IF(D178&gt;3000,"",IFERROR(SMALL('Open 2'!F:F,J178),"")))</f>
        <v/>
      </c>
      <c r="G178" s="104" t="str">
        <f t="shared" si="3"/>
        <v/>
      </c>
      <c r="J178" s="68">
        <v>177</v>
      </c>
    </row>
    <row r="179" spans="1:10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2'!F:F,J179)&gt;1000,SMALL('Open 2'!F:F,J179)&lt;3000),"nt",IF(SMALL('Open 2'!F:F,J179)&gt;3000,"",SMALL('Open 2'!F:F,J179))),"")</f>
        <v/>
      </c>
      <c r="E179" s="132" t="str">
        <f>IF(D179="nt",IFERROR(SMALL('Open 2'!F:F,J179),""),IF(D179&gt;3000,"",IFERROR(SMALL('Open 2'!F:F,J179),"")))</f>
        <v/>
      </c>
      <c r="G179" s="104" t="str">
        <f t="shared" si="3"/>
        <v/>
      </c>
      <c r="J179" s="68">
        <v>178</v>
      </c>
    </row>
    <row r="180" spans="1:10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2'!F:F,J180)&gt;1000,SMALL('Open 2'!F:F,J180)&lt;3000),"nt",IF(SMALL('Open 2'!F:F,J180)&gt;3000,"",SMALL('Open 2'!F:F,J180))),"")</f>
        <v/>
      </c>
      <c r="E180" s="132" t="str">
        <f>IF(D180="nt",IFERROR(SMALL('Open 2'!F:F,J180),""),IF(D180&gt;3000,"",IFERROR(SMALL('Open 2'!F:F,J180),"")))</f>
        <v/>
      </c>
      <c r="G180" s="104" t="str">
        <f t="shared" si="3"/>
        <v/>
      </c>
      <c r="J180" s="68">
        <v>179</v>
      </c>
    </row>
    <row r="181" spans="1:10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2'!F:F,J181)&gt;1000,SMALL('Open 2'!F:F,J181)&lt;3000),"nt",IF(SMALL('Open 2'!F:F,J181)&gt;3000,"",SMALL('Open 2'!F:F,J181))),"")</f>
        <v/>
      </c>
      <c r="E181" s="132" t="str">
        <f>IF(D181="nt",IFERROR(SMALL('Open 2'!F:F,J181),""),IF(D181&gt;3000,"",IFERROR(SMALL('Open 2'!F:F,J181),"")))</f>
        <v/>
      </c>
      <c r="G181" s="104" t="str">
        <f t="shared" si="3"/>
        <v/>
      </c>
      <c r="J181" s="68">
        <v>180</v>
      </c>
    </row>
    <row r="182" spans="1:10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2'!F:F,J182)&gt;1000,SMALL('Open 2'!F:F,J182)&lt;3000),"nt",IF(SMALL('Open 2'!F:F,J182)&gt;3000,"",SMALL('Open 2'!F:F,J182))),"")</f>
        <v/>
      </c>
      <c r="E182" s="132" t="str">
        <f>IF(D182="nt",IFERROR(SMALL('Open 2'!F:F,J182),""),IF(D182&gt;3000,"",IFERROR(SMALL('Open 2'!F:F,J182),"")))</f>
        <v/>
      </c>
      <c r="G182" s="104" t="str">
        <f t="shared" si="3"/>
        <v/>
      </c>
      <c r="J182" s="68">
        <v>181</v>
      </c>
    </row>
    <row r="183" spans="1:10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2'!F:F,J183)&gt;1000,SMALL('Open 2'!F:F,J183)&lt;3000),"nt",IF(SMALL('Open 2'!F:F,J183)&gt;3000,"",SMALL('Open 2'!F:F,J183))),"")</f>
        <v/>
      </c>
      <c r="E183" s="132" t="str">
        <f>IF(D183="nt",IFERROR(SMALL('Open 2'!F:F,J183),""),IF(D183&gt;3000,"",IFERROR(SMALL('Open 2'!F:F,J183),"")))</f>
        <v/>
      </c>
      <c r="G183" s="104" t="str">
        <f t="shared" si="3"/>
        <v/>
      </c>
      <c r="J183" s="68">
        <v>182</v>
      </c>
    </row>
    <row r="184" spans="1:10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2'!F:F,J184)&gt;1000,SMALL('Open 2'!F:F,J184)&lt;3000),"nt",IF(SMALL('Open 2'!F:F,J184)&gt;3000,"",SMALL('Open 2'!F:F,J184))),"")</f>
        <v/>
      </c>
      <c r="E184" s="132" t="str">
        <f>IF(D184="nt",IFERROR(SMALL('Open 2'!F:F,J184),""),IF(D184&gt;3000,"",IFERROR(SMALL('Open 2'!F:F,J184),"")))</f>
        <v/>
      </c>
      <c r="G184" s="104" t="str">
        <f t="shared" si="3"/>
        <v/>
      </c>
      <c r="J184" s="68">
        <v>183</v>
      </c>
    </row>
    <row r="185" spans="1:10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2'!F:F,J185)&gt;1000,SMALL('Open 2'!F:F,J185)&lt;3000),"nt",IF(SMALL('Open 2'!F:F,J185)&gt;3000,"",SMALL('Open 2'!F:F,J185))),"")</f>
        <v/>
      </c>
      <c r="E185" s="132" t="str">
        <f>IF(D185="nt",IFERROR(SMALL('Open 2'!F:F,J185),""),IF(D185&gt;3000,"",IFERROR(SMALL('Open 2'!F:F,J185),"")))</f>
        <v/>
      </c>
      <c r="G185" s="104" t="str">
        <f t="shared" si="3"/>
        <v/>
      </c>
      <c r="J185" s="68">
        <v>184</v>
      </c>
    </row>
    <row r="186" spans="1:10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2'!F:F,J186)&gt;1000,SMALL('Open 2'!F:F,J186)&lt;3000),"nt",IF(SMALL('Open 2'!F:F,J186)&gt;3000,"",SMALL('Open 2'!F:F,J186))),"")</f>
        <v/>
      </c>
      <c r="E186" s="132" t="str">
        <f>IF(D186="nt",IFERROR(SMALL('Open 2'!F:F,J186),""),IF(D186&gt;3000,"",IFERROR(SMALL('Open 2'!F:F,J186),"")))</f>
        <v/>
      </c>
      <c r="G186" s="104" t="str">
        <f t="shared" si="3"/>
        <v/>
      </c>
      <c r="J186" s="68">
        <v>185</v>
      </c>
    </row>
    <row r="187" spans="1:10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2'!F:F,J187)&gt;1000,SMALL('Open 2'!F:F,J187)&lt;3000),"nt",IF(SMALL('Open 2'!F:F,J187)&gt;3000,"",SMALL('Open 2'!F:F,J187))),"")</f>
        <v/>
      </c>
      <c r="E187" s="132" t="str">
        <f>IF(D187="nt",IFERROR(SMALL('Open 2'!F:F,J187),""),IF(D187&gt;3000,"",IFERROR(SMALL('Open 2'!F:F,J187),"")))</f>
        <v/>
      </c>
      <c r="G187" s="104" t="str">
        <f t="shared" si="3"/>
        <v/>
      </c>
      <c r="J187" s="68">
        <v>186</v>
      </c>
    </row>
    <row r="188" spans="1:10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2'!F:F,J188)&gt;1000,SMALL('Open 2'!F:F,J188)&lt;3000),"nt",IF(SMALL('Open 2'!F:F,J188)&gt;3000,"",SMALL('Open 2'!F:F,J188))),"")</f>
        <v/>
      </c>
      <c r="E188" s="132" t="str">
        <f>IF(D188="nt",IFERROR(SMALL('Open 2'!F:F,J188),""),IF(D188&gt;3000,"",IFERROR(SMALL('Open 2'!F:F,J188),"")))</f>
        <v/>
      </c>
      <c r="G188" s="104" t="str">
        <f t="shared" si="3"/>
        <v/>
      </c>
      <c r="J188" s="68">
        <v>187</v>
      </c>
    </row>
    <row r="189" spans="1:10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2'!F:F,J189)&gt;1000,SMALL('Open 2'!F:F,J189)&lt;3000),"nt",IF(SMALL('Open 2'!F:F,J189)&gt;3000,"",SMALL('Open 2'!F:F,J189))),"")</f>
        <v/>
      </c>
      <c r="E189" s="132" t="str">
        <f>IF(D189="nt",IFERROR(SMALL('Open 2'!F:F,J189),""),IF(D189&gt;3000,"",IFERROR(SMALL('Open 2'!F:F,J189),"")))</f>
        <v/>
      </c>
      <c r="G189" s="104" t="str">
        <f t="shared" si="3"/>
        <v/>
      </c>
      <c r="J189" s="68">
        <v>188</v>
      </c>
    </row>
    <row r="190" spans="1:10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2'!F:F,J190)&gt;1000,SMALL('Open 2'!F:F,J190)&lt;3000),"nt",IF(SMALL('Open 2'!F:F,J190)&gt;3000,"",SMALL('Open 2'!F:F,J190))),"")</f>
        <v/>
      </c>
      <c r="E190" s="132" t="str">
        <f>IF(D190="nt",IFERROR(SMALL('Open 2'!F:F,J190),""),IF(D190&gt;3000,"",IFERROR(SMALL('Open 2'!F:F,J190),"")))</f>
        <v/>
      </c>
      <c r="G190" s="104" t="str">
        <f t="shared" si="3"/>
        <v/>
      </c>
      <c r="J190" s="68">
        <v>189</v>
      </c>
    </row>
    <row r="191" spans="1:10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2'!F:F,J191)&gt;1000,SMALL('Open 2'!F:F,J191)&lt;3000),"nt",IF(SMALL('Open 2'!F:F,J191)&gt;3000,"",SMALL('Open 2'!F:F,J191))),"")</f>
        <v/>
      </c>
      <c r="E191" s="132" t="str">
        <f>IF(D191="nt",IFERROR(SMALL('Open 2'!F:F,J191),""),IF(D191&gt;3000,"",IFERROR(SMALL('Open 2'!F:F,J191),"")))</f>
        <v/>
      </c>
      <c r="G191" s="104" t="str">
        <f t="shared" si="3"/>
        <v/>
      </c>
      <c r="J191" s="68">
        <v>190</v>
      </c>
    </row>
    <row r="192" spans="1:10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2'!F:F,J192)&gt;1000,SMALL('Open 2'!F:F,J192)&lt;3000),"nt",IF(SMALL('Open 2'!F:F,J192)&gt;3000,"",SMALL('Open 2'!F:F,J192))),"")</f>
        <v/>
      </c>
      <c r="E192" s="132" t="str">
        <f>IF(D192="nt",IFERROR(SMALL('Open 2'!F:F,J192),""),IF(D192&gt;3000,"",IFERROR(SMALL('Open 2'!F:F,J192),"")))</f>
        <v/>
      </c>
      <c r="G192" s="104" t="str">
        <f t="shared" si="3"/>
        <v/>
      </c>
      <c r="J192" s="68">
        <v>191</v>
      </c>
    </row>
    <row r="193" spans="1:10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2'!F:F,J193)&gt;1000,SMALL('Open 2'!F:F,J193)&lt;3000),"nt",IF(SMALL('Open 2'!F:F,J193)&gt;3000,"",SMALL('Open 2'!F:F,J193))),"")</f>
        <v/>
      </c>
      <c r="E193" s="132" t="str">
        <f>IF(D193="nt",IFERROR(SMALL('Open 2'!F:F,J193),""),IF(D193&gt;3000,"",IFERROR(SMALL('Open 2'!F:F,J193),"")))</f>
        <v/>
      </c>
      <c r="G193" s="104" t="str">
        <f t="shared" si="3"/>
        <v/>
      </c>
      <c r="J193" s="68">
        <v>192</v>
      </c>
    </row>
    <row r="194" spans="1:10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2'!F:F,J194)&gt;1000,SMALL('Open 2'!F:F,J194)&lt;3000),"nt",IF(SMALL('Open 2'!F:F,J194)&gt;3000,"",SMALL('Open 2'!F:F,J194))),"")</f>
        <v/>
      </c>
      <c r="E194" s="132" t="str">
        <f>IF(D194="nt",IFERROR(SMALL('Open 2'!F:F,J194),""),IF(D194&gt;3000,"",IFERROR(SMALL('Open 2'!F:F,J194),"")))</f>
        <v/>
      </c>
      <c r="G194" s="104" t="str">
        <f t="shared" si="3"/>
        <v/>
      </c>
      <c r="J194" s="68">
        <v>193</v>
      </c>
    </row>
    <row r="195" spans="1:10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2'!F:F,J195)&gt;1000,SMALL('Open 2'!F:F,J195)&lt;3000),"nt",IF(SMALL('Open 2'!F:F,J195)&gt;3000,"",SMALL('Open 2'!F:F,J195))),"")</f>
        <v/>
      </c>
      <c r="E195" s="132" t="str">
        <f>IF(D195="nt",IFERROR(SMALL('Open 2'!F:F,J195),""),IF(D195&gt;3000,"",IFERROR(SMALL('Open 2'!F:F,J195),"")))</f>
        <v/>
      </c>
      <c r="G195" s="104" t="str">
        <f t="shared" ref="G195:G251" si="4">IFERROR(VLOOKUP(D195,$H$3:$I$7,2,FALSE),"")</f>
        <v/>
      </c>
      <c r="J195" s="68">
        <v>194</v>
      </c>
    </row>
    <row r="196" spans="1:10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2'!F:F,J196)&gt;1000,SMALL('Open 2'!F:F,J196)&lt;3000),"nt",IF(SMALL('Open 2'!F:F,J196)&gt;3000,"",SMALL('Open 2'!F:F,J196))),"")</f>
        <v/>
      </c>
      <c r="E196" s="132" t="str">
        <f>IF(D196="nt",IFERROR(SMALL('Open 2'!F:F,J196),""),IF(D196&gt;3000,"",IFERROR(SMALL('Open 2'!F:F,J196),"")))</f>
        <v/>
      </c>
      <c r="G196" s="104" t="str">
        <f t="shared" si="4"/>
        <v/>
      </c>
      <c r="J196" s="68">
        <v>195</v>
      </c>
    </row>
    <row r="197" spans="1:10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2'!F:F,J197)&gt;1000,SMALL('Open 2'!F:F,J197)&lt;3000),"nt",IF(SMALL('Open 2'!F:F,J197)&gt;3000,"",SMALL('Open 2'!F:F,J197))),"")</f>
        <v/>
      </c>
      <c r="E197" s="132" t="str">
        <f>IF(D197="nt",IFERROR(SMALL('Open 2'!F:F,J197),""),IF(D197&gt;3000,"",IFERROR(SMALL('Open 2'!F:F,J197),"")))</f>
        <v/>
      </c>
      <c r="G197" s="104" t="str">
        <f t="shared" si="4"/>
        <v/>
      </c>
      <c r="J197" s="68">
        <v>196</v>
      </c>
    </row>
    <row r="198" spans="1:10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2'!F:F,J198)&gt;1000,SMALL('Open 2'!F:F,J198)&lt;3000),"nt",IF(SMALL('Open 2'!F:F,J198)&gt;3000,"",SMALL('Open 2'!F:F,J198))),"")</f>
        <v/>
      </c>
      <c r="E198" s="132" t="str">
        <f>IF(D198="nt",IFERROR(SMALL('Open 2'!F:F,J198),""),IF(D198&gt;3000,"",IFERROR(SMALL('Open 2'!F:F,J198),"")))</f>
        <v/>
      </c>
      <c r="G198" s="104" t="str">
        <f t="shared" si="4"/>
        <v/>
      </c>
      <c r="J198" s="68">
        <v>197</v>
      </c>
    </row>
    <row r="199" spans="1:10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2'!F:F,J199)&gt;1000,SMALL('Open 2'!F:F,J199)&lt;3000),"nt",IF(SMALL('Open 2'!F:F,J199)&gt;3000,"",SMALL('Open 2'!F:F,J199))),"")</f>
        <v/>
      </c>
      <c r="E199" s="132" t="str">
        <f>IF(D199="nt",IFERROR(SMALL('Open 2'!F:F,J199),""),IF(D199&gt;3000,"",IFERROR(SMALL('Open 2'!F:F,J199),"")))</f>
        <v/>
      </c>
      <c r="G199" s="104" t="str">
        <f t="shared" si="4"/>
        <v/>
      </c>
      <c r="J199" s="68">
        <v>198</v>
      </c>
    </row>
    <row r="200" spans="1:10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2'!F:F,J200)&gt;1000,SMALL('Open 2'!F:F,J200)&lt;3000),"nt",IF(SMALL('Open 2'!F:F,J200)&gt;3000,"",SMALL('Open 2'!F:F,J200))),"")</f>
        <v/>
      </c>
      <c r="E200" s="132" t="str">
        <f>IF(D200="nt",IFERROR(SMALL('Open 2'!F:F,J200),""),IF(D200&gt;3000,"",IFERROR(SMALL('Open 2'!F:F,J200),"")))</f>
        <v/>
      </c>
      <c r="G200" s="104" t="str">
        <f t="shared" si="4"/>
        <v/>
      </c>
      <c r="J200" s="68">
        <v>199</v>
      </c>
    </row>
    <row r="201" spans="1:10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2'!F:F,J201)&gt;1000,SMALL('Open 2'!F:F,J201)&lt;3000),"nt",IF(SMALL('Open 2'!F:F,J201)&gt;3000,"",SMALL('Open 2'!F:F,J201))),"")</f>
        <v/>
      </c>
      <c r="E201" s="132" t="str">
        <f>IF(D201="nt",IFERROR(SMALL('Open 2'!F:F,J201),""),IF(D201&gt;3000,"",IFERROR(SMALL('Open 2'!F:F,J201),"")))</f>
        <v/>
      </c>
      <c r="G201" s="104" t="str">
        <f t="shared" si="4"/>
        <v/>
      </c>
      <c r="J201" s="68">
        <v>200</v>
      </c>
    </row>
    <row r="202" spans="1:10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2'!F:F,J202)&gt;1000,SMALL('Open 2'!F:F,J202)&lt;3000),"nt",IF(SMALL('Open 2'!F:F,J202)&gt;3000,"",SMALL('Open 2'!F:F,J202))),"")</f>
        <v/>
      </c>
      <c r="E202" s="132" t="str">
        <f>IF(D202="nt",IFERROR(SMALL('Open 2'!F:F,J202),""),IF(D202&gt;3000,"",IFERROR(SMALL('Open 2'!F:F,J202),"")))</f>
        <v/>
      </c>
      <c r="G202" s="104" t="str">
        <f t="shared" si="4"/>
        <v/>
      </c>
      <c r="J202" s="68">
        <v>201</v>
      </c>
    </row>
    <row r="203" spans="1:10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2'!F:F,J203)&gt;1000,SMALL('Open 2'!F:F,J203)&lt;3000),"nt",IF(SMALL('Open 2'!F:F,J203)&gt;3000,"",SMALL('Open 2'!F:F,J203))),"")</f>
        <v/>
      </c>
      <c r="E203" s="132" t="str">
        <f>IF(D203="nt",IFERROR(SMALL('Open 2'!F:F,J203),""),IF(D203&gt;3000,"",IFERROR(SMALL('Open 2'!F:F,J203),"")))</f>
        <v/>
      </c>
      <c r="G203" s="104" t="str">
        <f t="shared" si="4"/>
        <v/>
      </c>
      <c r="J203" s="68">
        <v>202</v>
      </c>
    </row>
    <row r="204" spans="1:10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2'!F:F,J204)&gt;1000,SMALL('Open 2'!F:F,J204)&lt;3000),"nt",IF(SMALL('Open 2'!F:F,J204)&gt;3000,"",SMALL('Open 2'!F:F,J204))),"")</f>
        <v/>
      </c>
      <c r="E204" s="132" t="str">
        <f>IF(D204="nt",IFERROR(SMALL('Open 2'!F:F,J204),""),IF(D204&gt;3000,"",IFERROR(SMALL('Open 2'!F:F,J204),"")))</f>
        <v/>
      </c>
      <c r="G204" s="104" t="str">
        <f t="shared" si="4"/>
        <v/>
      </c>
      <c r="J204" s="68">
        <v>203</v>
      </c>
    </row>
    <row r="205" spans="1:10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2'!F:F,J205)&gt;1000,SMALL('Open 2'!F:F,J205)&lt;3000),"nt",IF(SMALL('Open 2'!F:F,J205)&gt;3000,"",SMALL('Open 2'!F:F,J205))),"")</f>
        <v/>
      </c>
      <c r="E205" s="132" t="str">
        <f>IF(D205="nt",IFERROR(SMALL('Open 2'!F:F,J205),""),IF(D205&gt;3000,"",IFERROR(SMALL('Open 2'!F:F,J205),"")))</f>
        <v/>
      </c>
      <c r="G205" s="104" t="str">
        <f t="shared" si="4"/>
        <v/>
      </c>
      <c r="J205" s="68">
        <v>204</v>
      </c>
    </row>
    <row r="206" spans="1:10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2'!F:F,J206)&gt;1000,SMALL('Open 2'!F:F,J206)&lt;3000),"nt",IF(SMALL('Open 2'!F:F,J206)&gt;3000,"",SMALL('Open 2'!F:F,J206))),"")</f>
        <v/>
      </c>
      <c r="E206" s="132" t="str">
        <f>IF(D206="nt",IFERROR(SMALL('Open 2'!F:F,J206),""),IF(D206&gt;3000,"",IFERROR(SMALL('Open 2'!F:F,J206),"")))</f>
        <v/>
      </c>
      <c r="G206" s="104" t="str">
        <f t="shared" si="4"/>
        <v/>
      </c>
      <c r="J206" s="68">
        <v>205</v>
      </c>
    </row>
    <row r="207" spans="1:10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2'!F:F,J207)&gt;1000,SMALL('Open 2'!F:F,J207)&lt;3000),"nt",IF(SMALL('Open 2'!F:F,J207)&gt;3000,"",SMALL('Open 2'!F:F,J207))),"")</f>
        <v/>
      </c>
      <c r="E207" s="132" t="str">
        <f>IF(D207="nt",IFERROR(SMALL('Open 2'!F:F,J207),""),IF(D207&gt;3000,"",IFERROR(SMALL('Open 2'!F:F,J207),"")))</f>
        <v/>
      </c>
      <c r="G207" s="104" t="str">
        <f t="shared" si="4"/>
        <v/>
      </c>
      <c r="J207" s="68">
        <v>206</v>
      </c>
    </row>
    <row r="208" spans="1:10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2'!F:F,J208)&gt;1000,SMALL('Open 2'!F:F,J208)&lt;3000),"nt",IF(SMALL('Open 2'!F:F,J208)&gt;3000,"",SMALL('Open 2'!F:F,J208))),"")</f>
        <v/>
      </c>
      <c r="E208" s="132" t="str">
        <f>IF(D208="nt",IFERROR(SMALL('Open 2'!F:F,J208),""),IF(D208&gt;3000,"",IFERROR(SMALL('Open 2'!F:F,J208),"")))</f>
        <v/>
      </c>
      <c r="G208" s="104" t="str">
        <f t="shared" si="4"/>
        <v/>
      </c>
      <c r="J208" s="68">
        <v>207</v>
      </c>
    </row>
    <row r="209" spans="1:10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2'!F:F,J209)&gt;1000,SMALL('Open 2'!F:F,J209)&lt;3000),"nt",IF(SMALL('Open 2'!F:F,J209)&gt;3000,"",SMALL('Open 2'!F:F,J209))),"")</f>
        <v/>
      </c>
      <c r="E209" s="132" t="str">
        <f>IF(D209="nt",IFERROR(SMALL('Open 2'!F:F,J209),""),IF(D209&gt;3000,"",IFERROR(SMALL('Open 2'!F:F,J209),"")))</f>
        <v/>
      </c>
      <c r="G209" s="104" t="str">
        <f t="shared" si="4"/>
        <v/>
      </c>
      <c r="J209" s="68">
        <v>208</v>
      </c>
    </row>
    <row r="210" spans="1:10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2'!F:F,J210)&gt;1000,SMALL('Open 2'!F:F,J210)&lt;3000),"nt",IF(SMALL('Open 2'!F:F,J210)&gt;3000,"",SMALL('Open 2'!F:F,J210))),"")</f>
        <v/>
      </c>
      <c r="E210" s="132" t="str">
        <f>IF(D210="nt",IFERROR(SMALL('Open 2'!F:F,J210),""),IF(D210&gt;3000,"",IFERROR(SMALL('Open 2'!F:F,J210),"")))</f>
        <v/>
      </c>
      <c r="G210" s="104" t="str">
        <f t="shared" si="4"/>
        <v/>
      </c>
      <c r="J210" s="68">
        <v>209</v>
      </c>
    </row>
    <row r="211" spans="1:10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2'!F:F,J211)&gt;1000,SMALL('Open 2'!F:F,J211)&lt;3000),"nt",IF(SMALL('Open 2'!F:F,J211)&gt;3000,"",SMALL('Open 2'!F:F,J211))),"")</f>
        <v/>
      </c>
      <c r="E211" s="132" t="str">
        <f>IF(D211="nt",IFERROR(SMALL('Open 2'!F:F,J211),""),IF(D211&gt;3000,"",IFERROR(SMALL('Open 2'!F:F,J211),"")))</f>
        <v/>
      </c>
      <c r="G211" s="104" t="str">
        <f t="shared" si="4"/>
        <v/>
      </c>
      <c r="J211" s="68">
        <v>210</v>
      </c>
    </row>
    <row r="212" spans="1:10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2'!F:F,J212)&gt;1000,SMALL('Open 2'!F:F,J212)&lt;3000),"nt",IF(SMALL('Open 2'!F:F,J212)&gt;3000,"",SMALL('Open 2'!F:F,J212))),"")</f>
        <v/>
      </c>
      <c r="E212" s="132" t="str">
        <f>IF(D212="nt",IFERROR(SMALL('Open 2'!F:F,J212),""),IF(D212&gt;3000,"",IFERROR(SMALL('Open 2'!F:F,J212),"")))</f>
        <v/>
      </c>
      <c r="G212" s="104" t="str">
        <f t="shared" si="4"/>
        <v/>
      </c>
      <c r="J212" s="68">
        <v>211</v>
      </c>
    </row>
    <row r="213" spans="1:10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2'!F:F,J213)&gt;1000,SMALL('Open 2'!F:F,J213)&lt;3000),"nt",IF(SMALL('Open 2'!F:F,J213)&gt;3000,"",SMALL('Open 2'!F:F,J213))),"")</f>
        <v/>
      </c>
      <c r="E213" s="132" t="str">
        <f>IF(D213="nt",IFERROR(SMALL('Open 2'!F:F,J213),""),IF(D213&gt;3000,"",IFERROR(SMALL('Open 2'!F:F,J213),"")))</f>
        <v/>
      </c>
      <c r="G213" s="104" t="str">
        <f t="shared" si="4"/>
        <v/>
      </c>
      <c r="J213" s="68">
        <v>212</v>
      </c>
    </row>
    <row r="214" spans="1:10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2'!F:F,J214)&gt;1000,SMALL('Open 2'!F:F,J214)&lt;3000),"nt",IF(SMALL('Open 2'!F:F,J214)&gt;3000,"",SMALL('Open 2'!F:F,J214))),"")</f>
        <v/>
      </c>
      <c r="E214" s="132" t="str">
        <f>IF(D214="nt",IFERROR(SMALL('Open 2'!F:F,J214),""),IF(D214&gt;3000,"",IFERROR(SMALL('Open 2'!F:F,J214),"")))</f>
        <v/>
      </c>
      <c r="G214" s="104" t="str">
        <f t="shared" si="4"/>
        <v/>
      </c>
      <c r="J214" s="68">
        <v>213</v>
      </c>
    </row>
    <row r="215" spans="1:10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2'!F:F,J215)&gt;1000,SMALL('Open 2'!F:F,J215)&lt;3000),"nt",IF(SMALL('Open 2'!F:F,J215)&gt;3000,"",SMALL('Open 2'!F:F,J215))),"")</f>
        <v/>
      </c>
      <c r="E215" s="132" t="str">
        <f>IF(D215="nt",IFERROR(SMALL('Open 2'!F:F,J215),""),IF(D215&gt;3000,"",IFERROR(SMALL('Open 2'!F:F,J215),"")))</f>
        <v/>
      </c>
      <c r="G215" s="104" t="str">
        <f t="shared" si="4"/>
        <v/>
      </c>
      <c r="J215" s="68">
        <v>214</v>
      </c>
    </row>
    <row r="216" spans="1:10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2'!F:F,J216)&gt;1000,SMALL('Open 2'!F:F,J216)&lt;3000),"nt",IF(SMALL('Open 2'!F:F,J216)&gt;3000,"",SMALL('Open 2'!F:F,J216))),"")</f>
        <v/>
      </c>
      <c r="E216" s="132" t="str">
        <f>IF(D216="nt",IFERROR(SMALL('Open 2'!F:F,J216),""),IF(D216&gt;3000,"",IFERROR(SMALL('Open 2'!F:F,J216),"")))</f>
        <v/>
      </c>
      <c r="G216" s="104" t="str">
        <f t="shared" si="4"/>
        <v/>
      </c>
      <c r="J216" s="68">
        <v>215</v>
      </c>
    </row>
    <row r="217" spans="1:10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2'!F:F,J217)&gt;1000,SMALL('Open 2'!F:F,J217)&lt;3000),"nt",IF(SMALL('Open 2'!F:F,J217)&gt;3000,"",SMALL('Open 2'!F:F,J217))),"")</f>
        <v/>
      </c>
      <c r="E217" s="132" t="str">
        <f>IF(D217="nt",IFERROR(SMALL('Open 2'!F:F,J217),""),IF(D217&gt;3000,"",IFERROR(SMALL('Open 2'!F:F,J217),"")))</f>
        <v/>
      </c>
      <c r="G217" s="104" t="str">
        <f t="shared" si="4"/>
        <v/>
      </c>
      <c r="J217" s="68">
        <v>216</v>
      </c>
    </row>
    <row r="218" spans="1:10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2'!F:F,J218)&gt;1000,SMALL('Open 2'!F:F,J218)&lt;3000),"nt",IF(SMALL('Open 2'!F:F,J218)&gt;3000,"",SMALL('Open 2'!F:F,J218))),"")</f>
        <v/>
      </c>
      <c r="E218" s="132" t="str">
        <f>IF(D218="nt",IFERROR(SMALL('Open 2'!F:F,J218),""),IF(D218&gt;3000,"",IFERROR(SMALL('Open 2'!F:F,J218),"")))</f>
        <v/>
      </c>
      <c r="G218" s="104" t="str">
        <f t="shared" si="4"/>
        <v/>
      </c>
      <c r="J218" s="68">
        <v>217</v>
      </c>
    </row>
    <row r="219" spans="1:10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2'!F:F,J219)&gt;1000,SMALL('Open 2'!F:F,J219)&lt;3000),"nt",IF(SMALL('Open 2'!F:F,J219)&gt;3000,"",SMALL('Open 2'!F:F,J219))),"")</f>
        <v/>
      </c>
      <c r="E219" s="132" t="str">
        <f>IF(D219="nt",IFERROR(SMALL('Open 2'!F:F,J219),""),IF(D219&gt;3000,"",IFERROR(SMALL('Open 2'!F:F,J219),"")))</f>
        <v/>
      </c>
      <c r="G219" s="104" t="str">
        <f t="shared" si="4"/>
        <v/>
      </c>
      <c r="J219" s="68">
        <v>218</v>
      </c>
    </row>
    <row r="220" spans="1:10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2'!F:F,J220)&gt;1000,SMALL('Open 2'!F:F,J220)&lt;3000),"nt",IF(SMALL('Open 2'!F:F,J220)&gt;3000,"",SMALL('Open 2'!F:F,J220))),"")</f>
        <v/>
      </c>
      <c r="E220" s="132" t="str">
        <f>IF(D220="nt",IFERROR(SMALL('Open 2'!F:F,J220),""),IF(D220&gt;3000,"",IFERROR(SMALL('Open 2'!F:F,J220),"")))</f>
        <v/>
      </c>
      <c r="G220" s="104" t="str">
        <f t="shared" si="4"/>
        <v/>
      </c>
      <c r="J220" s="68">
        <v>219</v>
      </c>
    </row>
    <row r="221" spans="1:10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2'!F:F,J221)&gt;1000,SMALL('Open 2'!F:F,J221)&lt;3000),"nt",IF(SMALL('Open 2'!F:F,J221)&gt;3000,"",SMALL('Open 2'!F:F,J221))),"")</f>
        <v/>
      </c>
      <c r="E221" s="132" t="str">
        <f>IF(D221="nt",IFERROR(SMALL('Open 2'!F:F,J221),""),IF(D221&gt;3000,"",IFERROR(SMALL('Open 2'!F:F,J221),"")))</f>
        <v/>
      </c>
      <c r="G221" s="104" t="str">
        <f t="shared" si="4"/>
        <v/>
      </c>
      <c r="J221" s="68">
        <v>220</v>
      </c>
    </row>
    <row r="222" spans="1:10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2'!F:F,J222)&gt;1000,SMALL('Open 2'!F:F,J222)&lt;3000),"nt",IF(SMALL('Open 2'!F:F,J222)&gt;3000,"",SMALL('Open 2'!F:F,J222))),"")</f>
        <v/>
      </c>
      <c r="E222" s="132" t="str">
        <f>IF(D222="nt",IFERROR(SMALL('Open 2'!F:F,J222),""),IF(D222&gt;3000,"",IFERROR(SMALL('Open 2'!F:F,J222),"")))</f>
        <v/>
      </c>
      <c r="G222" s="104" t="str">
        <f t="shared" si="4"/>
        <v/>
      </c>
      <c r="J222" s="68">
        <v>221</v>
      </c>
    </row>
    <row r="223" spans="1:10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2'!F:F,J223)&gt;1000,SMALL('Open 2'!F:F,J223)&lt;3000),"nt",IF(SMALL('Open 2'!F:F,J223)&gt;3000,"",SMALL('Open 2'!F:F,J223))),"")</f>
        <v/>
      </c>
      <c r="E223" s="132" t="str">
        <f>IF(D223="nt",IFERROR(SMALL('Open 2'!F:F,J223),""),IF(D223&gt;3000,"",IFERROR(SMALL('Open 2'!F:F,J223),"")))</f>
        <v/>
      </c>
      <c r="G223" s="104" t="str">
        <f t="shared" si="4"/>
        <v/>
      </c>
      <c r="J223" s="68">
        <v>222</v>
      </c>
    </row>
    <row r="224" spans="1:10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2'!F:F,J224)&gt;1000,SMALL('Open 2'!F:F,J224)&lt;3000),"nt",IF(SMALL('Open 2'!F:F,J224)&gt;3000,"",SMALL('Open 2'!F:F,J224))),"")</f>
        <v/>
      </c>
      <c r="E224" s="132" t="str">
        <f>IF(D224="nt",IFERROR(SMALL('Open 2'!F:F,J224),""),IF(D224&gt;3000,"",IFERROR(SMALL('Open 2'!F:F,J224),"")))</f>
        <v/>
      </c>
      <c r="G224" s="104" t="str">
        <f t="shared" si="4"/>
        <v/>
      </c>
      <c r="J224" s="68">
        <v>223</v>
      </c>
    </row>
    <row r="225" spans="1:10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2'!F:F,J225)&gt;1000,SMALL('Open 2'!F:F,J225)&lt;3000),"nt",IF(SMALL('Open 2'!F:F,J225)&gt;3000,"",SMALL('Open 2'!F:F,J225))),"")</f>
        <v/>
      </c>
      <c r="E225" s="132" t="str">
        <f>IF(D225="nt",IFERROR(SMALL('Open 2'!F:F,J225),""),IF(D225&gt;3000,"",IFERROR(SMALL('Open 2'!F:F,J225),"")))</f>
        <v/>
      </c>
      <c r="G225" s="104" t="str">
        <f t="shared" si="4"/>
        <v/>
      </c>
      <c r="J225" s="68">
        <v>224</v>
      </c>
    </row>
    <row r="226" spans="1:10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2'!F:F,J226)&gt;1000,SMALL('Open 2'!F:F,J226)&lt;3000),"nt",IF(SMALL('Open 2'!F:F,J226)&gt;3000,"",SMALL('Open 2'!F:F,J226))),"")</f>
        <v/>
      </c>
      <c r="E226" s="132" t="str">
        <f>IF(D226="nt",IFERROR(SMALL('Open 2'!F:F,J226),""),IF(D226&gt;3000,"",IFERROR(SMALL('Open 2'!F:F,J226),"")))</f>
        <v/>
      </c>
      <c r="G226" s="104" t="str">
        <f t="shared" si="4"/>
        <v/>
      </c>
      <c r="J226" s="68">
        <v>225</v>
      </c>
    </row>
    <row r="227" spans="1:10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2'!F:F,J227)&gt;1000,SMALL('Open 2'!F:F,J227)&lt;3000),"nt",IF(SMALL('Open 2'!F:F,J227)&gt;3000,"",SMALL('Open 2'!F:F,J227))),"")</f>
        <v/>
      </c>
      <c r="E227" s="132" t="str">
        <f>IF(D227="nt",IFERROR(SMALL('Open 2'!F:F,J227),""),IF(D227&gt;3000,"",IFERROR(SMALL('Open 2'!F:F,J227),"")))</f>
        <v/>
      </c>
      <c r="G227" s="104" t="str">
        <f t="shared" si="4"/>
        <v/>
      </c>
      <c r="J227" s="68">
        <v>226</v>
      </c>
    </row>
    <row r="228" spans="1:10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2'!F:F,J228)&gt;1000,SMALL('Open 2'!F:F,J228)&lt;3000),"nt",IF(SMALL('Open 2'!F:F,J228)&gt;3000,"",SMALL('Open 2'!F:F,J228))),"")</f>
        <v/>
      </c>
      <c r="E228" s="132" t="str">
        <f>IF(D228="nt",IFERROR(SMALL('Open 2'!F:F,J228),""),IF(D228&gt;3000,"",IFERROR(SMALL('Open 2'!F:F,J228),"")))</f>
        <v/>
      </c>
      <c r="G228" s="104" t="str">
        <f t="shared" si="4"/>
        <v/>
      </c>
      <c r="J228" s="68">
        <v>227</v>
      </c>
    </row>
    <row r="229" spans="1:10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2'!F:F,J229)&gt;1000,SMALL('Open 2'!F:F,J229)&lt;3000),"nt",IF(SMALL('Open 2'!F:F,J229)&gt;3000,"",SMALL('Open 2'!F:F,J229))),"")</f>
        <v/>
      </c>
      <c r="E229" s="132" t="str">
        <f>IF(D229="nt",IFERROR(SMALL('Open 2'!F:F,J229),""),IF(D229&gt;3000,"",IFERROR(SMALL('Open 2'!F:F,J229),"")))</f>
        <v/>
      </c>
      <c r="G229" s="104" t="str">
        <f t="shared" si="4"/>
        <v/>
      </c>
      <c r="J229" s="68">
        <v>228</v>
      </c>
    </row>
    <row r="230" spans="1:10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2'!F:F,J230)&gt;1000,SMALL('Open 2'!F:F,J230)&lt;3000),"nt",IF(SMALL('Open 2'!F:F,J230)&gt;3000,"",SMALL('Open 2'!F:F,J230))),"")</f>
        <v/>
      </c>
      <c r="E230" s="132" t="str">
        <f>IF(D230="nt",IFERROR(SMALL('Open 2'!F:F,J230),""),IF(D230&gt;3000,"",IFERROR(SMALL('Open 2'!F:F,J230),"")))</f>
        <v/>
      </c>
      <c r="G230" s="104" t="str">
        <f t="shared" si="4"/>
        <v/>
      </c>
      <c r="J230" s="68">
        <v>229</v>
      </c>
    </row>
    <row r="231" spans="1:10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2'!F:F,J231)&gt;1000,SMALL('Open 2'!F:F,J231)&lt;3000),"nt",IF(SMALL('Open 2'!F:F,J231)&gt;3000,"",SMALL('Open 2'!F:F,J231))),"")</f>
        <v/>
      </c>
      <c r="E231" s="132" t="str">
        <f>IF(D231="nt",IFERROR(SMALL('Open 2'!F:F,J231),""),IF(D231&gt;3000,"",IFERROR(SMALL('Open 2'!F:F,J231),"")))</f>
        <v/>
      </c>
      <c r="G231" s="104" t="str">
        <f t="shared" si="4"/>
        <v/>
      </c>
      <c r="J231" s="68">
        <v>230</v>
      </c>
    </row>
    <row r="232" spans="1:10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2'!F:F,J232)&gt;1000,SMALL('Open 2'!F:F,J232)&lt;3000),"nt",IF(SMALL('Open 2'!F:F,J232)&gt;3000,"",SMALL('Open 2'!F:F,J232))),"")</f>
        <v/>
      </c>
      <c r="E232" s="132" t="str">
        <f>IF(D232="nt",IFERROR(SMALL('Open 2'!F:F,J232),""),IF(D232&gt;3000,"",IFERROR(SMALL('Open 2'!F:F,J232),"")))</f>
        <v/>
      </c>
      <c r="G232" s="104" t="str">
        <f t="shared" si="4"/>
        <v/>
      </c>
      <c r="J232" s="68">
        <v>231</v>
      </c>
    </row>
    <row r="233" spans="1:10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2'!F:F,J233)&gt;1000,SMALL('Open 2'!F:F,J233)&lt;3000),"nt",IF(SMALL('Open 2'!F:F,J233)&gt;3000,"",SMALL('Open 2'!F:F,J233))),"")</f>
        <v/>
      </c>
      <c r="E233" s="132" t="str">
        <f>IF(D233="nt",IFERROR(SMALL('Open 2'!F:F,J233),""),IF(D233&gt;3000,"",IFERROR(SMALL('Open 2'!F:F,J233),"")))</f>
        <v/>
      </c>
      <c r="G233" s="104" t="str">
        <f t="shared" si="4"/>
        <v/>
      </c>
      <c r="J233" s="68">
        <v>232</v>
      </c>
    </row>
    <row r="234" spans="1:10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2'!F:F,J234)&gt;1000,SMALL('Open 2'!F:F,J234)&lt;3000),"nt",IF(SMALL('Open 2'!F:F,J234)&gt;3000,"",SMALL('Open 2'!F:F,J234))),"")</f>
        <v/>
      </c>
      <c r="E234" s="132" t="str">
        <f>IF(D234="nt",IFERROR(SMALL('Open 2'!F:F,J234),""),IF(D234&gt;3000,"",IFERROR(SMALL('Open 2'!F:F,J234),"")))</f>
        <v/>
      </c>
      <c r="G234" s="104" t="str">
        <f t="shared" si="4"/>
        <v/>
      </c>
      <c r="J234" s="68">
        <v>233</v>
      </c>
    </row>
    <row r="235" spans="1:10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2'!F:F,J235)&gt;1000,SMALL('Open 2'!F:F,J235)&lt;3000),"nt",IF(SMALL('Open 2'!F:F,J235)&gt;3000,"",SMALL('Open 2'!F:F,J235))),"")</f>
        <v/>
      </c>
      <c r="E235" s="132" t="str">
        <f>IF(D235="nt",IFERROR(SMALL('Open 2'!F:F,J235),""),IF(D235&gt;3000,"",IFERROR(SMALL('Open 2'!F:F,J235),"")))</f>
        <v/>
      </c>
      <c r="G235" s="104" t="str">
        <f t="shared" si="4"/>
        <v/>
      </c>
      <c r="J235" s="68">
        <v>234</v>
      </c>
    </row>
    <row r="236" spans="1:10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2'!F:F,J236)&gt;1000,SMALL('Open 2'!F:F,J236)&lt;3000),"nt",IF(SMALL('Open 2'!F:F,J236)&gt;3000,"",SMALL('Open 2'!F:F,J236))),"")</f>
        <v/>
      </c>
      <c r="E236" s="132" t="str">
        <f>IF(D236="nt",IFERROR(SMALL('Open 2'!F:F,J236),""),IF(D236&gt;3000,"",IFERROR(SMALL('Open 2'!F:F,J236),"")))</f>
        <v/>
      </c>
      <c r="G236" s="104" t="str">
        <f t="shared" si="4"/>
        <v/>
      </c>
      <c r="J236" s="68">
        <v>235</v>
      </c>
    </row>
    <row r="237" spans="1:10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2'!F:F,J237)&gt;1000,SMALL('Open 2'!F:F,J237)&lt;3000),"nt",IF(SMALL('Open 2'!F:F,J237)&gt;3000,"",SMALL('Open 2'!F:F,J237))),"")</f>
        <v/>
      </c>
      <c r="E237" s="132" t="str">
        <f>IF(D237="nt",IFERROR(SMALL('Open 2'!F:F,J237),""),IF(D237&gt;3000,"",IFERROR(SMALL('Open 2'!F:F,J237),"")))</f>
        <v/>
      </c>
      <c r="G237" s="104" t="str">
        <f t="shared" si="4"/>
        <v/>
      </c>
      <c r="J237" s="68">
        <v>236</v>
      </c>
    </row>
    <row r="238" spans="1:10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2'!F:F,J238)&gt;1000,SMALL('Open 2'!F:F,J238)&lt;3000),"nt",IF(SMALL('Open 2'!F:F,J238)&gt;3000,"",SMALL('Open 2'!F:F,J238))),"")</f>
        <v/>
      </c>
      <c r="E238" s="132" t="str">
        <f>IF(D238="nt",IFERROR(SMALL('Open 2'!F:F,J238),""),IF(D238&gt;3000,"",IFERROR(SMALL('Open 2'!F:F,J238),"")))</f>
        <v/>
      </c>
      <c r="G238" s="104" t="str">
        <f t="shared" si="4"/>
        <v/>
      </c>
      <c r="J238" s="68">
        <v>237</v>
      </c>
    </row>
    <row r="239" spans="1:10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2'!F:F,J239)&gt;1000,SMALL('Open 2'!F:F,J239)&lt;3000),"nt",IF(SMALL('Open 2'!F:F,J239)&gt;3000,"",SMALL('Open 2'!F:F,J239))),"")</f>
        <v/>
      </c>
      <c r="E239" s="132" t="str">
        <f>IF(D239="nt",IFERROR(SMALL('Open 2'!F:F,J239),""),IF(D239&gt;3000,"",IFERROR(SMALL('Open 2'!F:F,J239),"")))</f>
        <v/>
      </c>
      <c r="G239" s="104" t="str">
        <f t="shared" si="4"/>
        <v/>
      </c>
      <c r="J239" s="68">
        <v>238</v>
      </c>
    </row>
    <row r="240" spans="1:10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2'!F:F,J240)&gt;1000,SMALL('Open 2'!F:F,J240)&lt;3000),"nt",IF(SMALL('Open 2'!F:F,J240)&gt;3000,"",SMALL('Open 2'!F:F,J240))),"")</f>
        <v/>
      </c>
      <c r="E240" s="132" t="str">
        <f>IF(D240="nt",IFERROR(SMALL('Open 2'!F:F,J240),""),IF(D240&gt;3000,"",IFERROR(SMALL('Open 2'!F:F,J240),"")))</f>
        <v/>
      </c>
      <c r="G240" s="104" t="str">
        <f t="shared" si="4"/>
        <v/>
      </c>
      <c r="J240" s="68">
        <v>239</v>
      </c>
    </row>
    <row r="241" spans="1:10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2'!F:F,J241)&gt;1000,SMALL('Open 2'!F:F,J241)&lt;3000),"nt",IF(SMALL('Open 2'!F:F,J241)&gt;3000,"",SMALL('Open 2'!F:F,J241))),"")</f>
        <v/>
      </c>
      <c r="E241" s="132" t="str">
        <f>IF(D241="nt",IFERROR(SMALL('Open 2'!F:F,J241),""),IF(D241&gt;3000,"",IFERROR(SMALL('Open 2'!F:F,J241),"")))</f>
        <v/>
      </c>
      <c r="G241" s="104" t="str">
        <f t="shared" si="4"/>
        <v/>
      </c>
      <c r="J241" s="68">
        <v>240</v>
      </c>
    </row>
    <row r="242" spans="1:10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2'!F:F,J242)&gt;1000,SMALL('Open 2'!F:F,J242)&lt;3000),"nt",IF(SMALL('Open 2'!F:F,J242)&gt;3000,"",SMALL('Open 2'!F:F,J242))),"")</f>
        <v/>
      </c>
      <c r="E242" s="132" t="str">
        <f>IF(D242="nt",IFERROR(SMALL('Open 2'!F:F,J242),""),IF(D242&gt;3000,"",IFERROR(SMALL('Open 2'!F:F,J242),"")))</f>
        <v/>
      </c>
      <c r="G242" s="104" t="str">
        <f t="shared" si="4"/>
        <v/>
      </c>
      <c r="J242" s="68">
        <v>241</v>
      </c>
    </row>
    <row r="243" spans="1:10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2'!F:F,J243)&gt;1000,SMALL('Open 2'!F:F,J243)&lt;3000),"nt",IF(SMALL('Open 2'!F:F,J243)&gt;3000,"",SMALL('Open 2'!F:F,J243))),"")</f>
        <v/>
      </c>
      <c r="E243" s="132" t="str">
        <f>IF(D243="nt",IFERROR(SMALL('Open 2'!F:F,J243),""),IF(D243&gt;3000,"",IFERROR(SMALL('Open 2'!F:F,J243),"")))</f>
        <v/>
      </c>
      <c r="G243" s="104" t="str">
        <f t="shared" si="4"/>
        <v/>
      </c>
      <c r="J243" s="68">
        <v>242</v>
      </c>
    </row>
    <row r="244" spans="1:10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2'!F:F,J244)&gt;1000,SMALL('Open 2'!F:F,J244)&lt;3000),"nt",IF(SMALL('Open 2'!F:F,J244)&gt;3000,"",SMALL('Open 2'!F:F,J244))),"")</f>
        <v/>
      </c>
      <c r="E244" s="132" t="str">
        <f>IF(D244="nt",IFERROR(SMALL('Open 2'!F:F,J244),""),IF(D244&gt;3000,"",IFERROR(SMALL('Open 2'!F:F,J244),"")))</f>
        <v/>
      </c>
      <c r="G244" s="104" t="str">
        <f t="shared" si="4"/>
        <v/>
      </c>
      <c r="J244" s="68">
        <v>243</v>
      </c>
    </row>
    <row r="245" spans="1:10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2'!F:F,J245)&gt;1000,SMALL('Open 2'!F:F,J245)&lt;3000),"nt",IF(SMALL('Open 2'!F:F,J245)&gt;3000,"",SMALL('Open 2'!F:F,J245))),"")</f>
        <v/>
      </c>
      <c r="E245" s="132" t="str">
        <f>IF(D245="nt",IFERROR(SMALL('Open 2'!F:F,J245),""),IF(D245&gt;3000,"",IFERROR(SMALL('Open 2'!F:F,J245),"")))</f>
        <v/>
      </c>
      <c r="G245" s="104" t="str">
        <f t="shared" si="4"/>
        <v/>
      </c>
      <c r="J245" s="68">
        <v>244</v>
      </c>
    </row>
    <row r="246" spans="1:10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2'!F:F,J246)&gt;1000,SMALL('Open 2'!F:F,J246)&lt;3000),"nt",IF(SMALL('Open 2'!F:F,J246)&gt;3000,"",SMALL('Open 2'!F:F,J246))),"")</f>
        <v/>
      </c>
      <c r="E246" s="132" t="str">
        <f>IF(D246="nt",IFERROR(SMALL('Open 2'!F:F,J246),""),IF(D246&gt;3000,"",IFERROR(SMALL('Open 2'!F:F,J246),"")))</f>
        <v/>
      </c>
      <c r="G246" s="104" t="str">
        <f t="shared" si="4"/>
        <v/>
      </c>
      <c r="J246" s="68">
        <v>245</v>
      </c>
    </row>
    <row r="247" spans="1:10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2'!F:F,J247)&gt;1000,SMALL('Open 2'!F:F,J247)&lt;3000),"nt",IF(SMALL('Open 2'!F:F,J247)&gt;3000,"",SMALL('Open 2'!F:F,J247))),"")</f>
        <v/>
      </c>
      <c r="E247" s="132" t="str">
        <f>IF(D247="nt",IFERROR(SMALL('Open 2'!F:F,J247),""),IF(D247&gt;3000,"",IFERROR(SMALL('Open 2'!F:F,J247),"")))</f>
        <v/>
      </c>
      <c r="G247" s="104" t="str">
        <f t="shared" si="4"/>
        <v/>
      </c>
      <c r="J247" s="68">
        <v>246</v>
      </c>
    </row>
    <row r="248" spans="1:10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2'!F:F,J248)&gt;1000,SMALL('Open 2'!F:F,J248)&lt;3000),"nt",IF(SMALL('Open 2'!F:F,J248)&gt;3000,"",SMALL('Open 2'!F:F,J248))),"")</f>
        <v/>
      </c>
      <c r="E248" s="132" t="str">
        <f>IF(D248="nt",IFERROR(SMALL('Open 2'!F:F,J248),""),IF(D248&gt;3000,"",IFERROR(SMALL('Open 2'!F:F,J248),"")))</f>
        <v/>
      </c>
      <c r="G248" s="104" t="str">
        <f t="shared" si="4"/>
        <v/>
      </c>
      <c r="J248" s="68">
        <v>247</v>
      </c>
    </row>
    <row r="249" spans="1:10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2'!F:F,J249)&gt;1000,SMALL('Open 2'!F:F,J249)&lt;3000),"nt",IF(SMALL('Open 2'!F:F,J249)&gt;3000,"",SMALL('Open 2'!F:F,J249))),"")</f>
        <v/>
      </c>
      <c r="E249" s="132" t="str">
        <f>IF(D249="nt",IFERROR(SMALL('Open 2'!F:F,J249),""),IF(D249&gt;3000,"",IFERROR(SMALL('Open 2'!F:F,J249),"")))</f>
        <v/>
      </c>
      <c r="G249" s="104" t="str">
        <f t="shared" si="4"/>
        <v/>
      </c>
      <c r="J249" s="68">
        <v>248</v>
      </c>
    </row>
    <row r="250" spans="1:10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2'!F:F,J250)&gt;1000,SMALL('Open 2'!F:F,J250)&lt;3000),"nt",IF(SMALL('Open 2'!F:F,J250)&gt;3000,"",SMALL('Open 2'!F:F,J250))),"")</f>
        <v/>
      </c>
      <c r="E250" s="132" t="str">
        <f>IF(D250="nt",IFERROR(SMALL('Open 2'!F:F,J250),""),IF(D250&gt;3000,"",IFERROR(SMALL('Open 2'!F:F,J250),"")))</f>
        <v/>
      </c>
      <c r="G250" s="104" t="str">
        <f t="shared" si="4"/>
        <v/>
      </c>
      <c r="J250" s="68">
        <v>249</v>
      </c>
    </row>
    <row r="251" spans="1:10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2'!F:F,J251)&gt;1000,SMALL('Open 2'!F:F,J251)&lt;3000),"nt",IF(SMALL('Open 2'!F:F,J251)&gt;3000,"",SMALL('Open 2'!F:F,J251))),"")</f>
        <v/>
      </c>
      <c r="E251" s="132" t="str">
        <f>IF(D251="nt",IFERROR(SMALL('Open 2'!F:F,J251),""),IF(D251&gt;3000,"",IFERROR(SMALL('Open 2'!F:F,J251),"")))</f>
        <v/>
      </c>
      <c r="G251" s="104" t="str">
        <f t="shared" si="4"/>
        <v/>
      </c>
      <c r="J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 xml:space="preserve">Premier Passum 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Aishas burning love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78</v>
      </c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Hatty Fey</v>
      </c>
      <c r="C4" s="23" t="str">
        <f>IFERROR(Draw!Z4,"")</f>
        <v>Maude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90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/>
      </c>
      <c r="B5" s="23" t="str">
        <f>IFERROR(Draw!Y5,"")</f>
        <v/>
      </c>
      <c r="C5" s="23" t="str">
        <f>IFERROR(Draw!Z5,"")</f>
        <v/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91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91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91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92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93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97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81" t="s">
        <v>73</v>
      </c>
      <c r="AL10" s="281"/>
      <c r="AM10" s="281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94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77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81" t="s">
        <v>74</v>
      </c>
      <c r="AL11" s="281"/>
      <c r="AM11" s="281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94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77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81" t="s">
        <v>76</v>
      </c>
      <c r="AL12" s="281"/>
      <c r="AM12" s="281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9" t="s">
        <v>27</v>
      </c>
      <c r="J13" s="280"/>
      <c r="K13" s="58">
        <v>4</v>
      </c>
      <c r="L13" s="294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77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81" t="s">
        <v>10</v>
      </c>
      <c r="AL13" s="281"/>
      <c r="AM13" s="281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95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77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69</v>
      </c>
      <c r="L16" s="282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77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83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77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98" t="s">
        <v>75</v>
      </c>
      <c r="I18" s="299"/>
      <c r="J18" s="174">
        <f>(COUNTIF('2nd Youth'!$A$2:$A$286,"&gt;0"))</f>
        <v>0</v>
      </c>
      <c r="L18" s="283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77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83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77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84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77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85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77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86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77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86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77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86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77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87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77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74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77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75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77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75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77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75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77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6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77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77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77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77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77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8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Aleah Marco</v>
      </c>
      <c r="C2" s="95" t="str">
        <f>IFERROR(IF(INDEX('2nd Youth'!$A:$F,MATCH('2nd Youth Results'!$E2,'2nd Youth'!$F:$F,0),3)&gt;0,INDEX('2nd Youth'!$A:$F,MATCH('2nd Youth Results'!$E2,'2nd Youth'!$F:$F,0),3),""),"")</f>
        <v xml:space="preserve">Premier Passum 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Aleah Marco</v>
      </c>
      <c r="C3" s="95" t="str">
        <f>IFERROR(IF(INDEX('2nd Youth'!$A:$F,MATCH('2nd Youth Results'!$E3,'2nd Youth'!$F:$F,0),3)&gt;0,INDEX('2nd Youth'!$A:$F,MATCH('2nd Youth Results'!$E3,'2nd Youth'!$F:$F,0),3),""),"")</f>
        <v xml:space="preserve">Premier Passum 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Aleah Marco</v>
      </c>
      <c r="C4" s="95" t="str">
        <f>IFERROR(IF(INDEX('2nd Youth'!$A:$F,MATCH('2nd Youth Results'!$E4,'2nd Youth'!$F:$F,0),3)&gt;0,INDEX('2nd Youth'!$A:$F,MATCH('2nd Youth Results'!$E4,'2nd Youth'!$F:$F,0),3),""),"")</f>
        <v xml:space="preserve">Premier Passum 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Aleah Marco</v>
      </c>
      <c r="C5" s="95" t="str">
        <f>IFERROR(IF(INDEX('2nd Youth'!$A:$F,MATCH('2nd Youth Results'!$E5,'2nd Youth'!$F:$F,0),3)&gt;0,INDEX('2nd Youth'!$A:$F,MATCH('2nd Youth Results'!$E5,'2nd Youth'!$F:$F,0),3),""),"")</f>
        <v xml:space="preserve">Premier Passum 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Aleah Marco</v>
      </c>
      <c r="C6" s="95" t="str">
        <f>IFERROR(IF(INDEX('2nd Youth'!$A:$F,MATCH('2nd Youth Results'!$E6,'2nd Youth'!$F:$F,0),3)&gt;0,INDEX('2nd Youth'!$A:$F,MATCH('2nd Youth Results'!$E6,'2nd Youth'!$F:$F,0),3),""),"")</f>
        <v xml:space="preserve">Premier Passum 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Aleah Marco</v>
      </c>
      <c r="C7" s="95" t="str">
        <f>IFERROR(IF(INDEX('2nd Youth'!$A:$F,MATCH('2nd Youth Results'!$E7,'2nd Youth'!$F:$F,0),3)&gt;0,INDEX('2nd Youth'!$A:$F,MATCH('2nd Youth Results'!$E7,'2nd Youth'!$F:$F,0),3),""),"")</f>
        <v xml:space="preserve">Premier Passum 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Aleah Marco</v>
      </c>
      <c r="C8" s="95" t="str">
        <f>IFERROR(IF(INDEX('2nd Youth'!$A:$F,MATCH('2nd Youth Results'!$E8,'2nd Youth'!$F:$F,0),3)&gt;0,INDEX('2nd Youth'!$A:$F,MATCH('2nd Youth Results'!$E8,'2nd Youth'!$F:$F,0),3),""),"")</f>
        <v xml:space="preserve">Premier Passum 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Aleah Marco</v>
      </c>
      <c r="C9" s="95" t="str">
        <f>IFERROR(IF(INDEX('2nd Youth'!$A:$F,MATCH('2nd Youth Results'!$E9,'2nd Youth'!$F:$F,0),3)&gt;0,INDEX('2nd Youth'!$A:$F,MATCH('2nd Youth Results'!$E9,'2nd Youth'!$F:$F,0),3),""),"")</f>
        <v xml:space="preserve">Premier Passum 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Aleah Marco</v>
      </c>
      <c r="C10" s="95" t="str">
        <f>IFERROR(IF(INDEX('2nd Youth'!$A:$F,MATCH('2nd Youth Results'!$E10,'2nd Youth'!$F:$F,0),3)&gt;0,INDEX('2nd Youth'!$A:$F,MATCH('2nd Youth Results'!$E10,'2nd Youth'!$F:$F,0),3),""),"")</f>
        <v xml:space="preserve">Premier Passum 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Aleah Marco</v>
      </c>
      <c r="C11" s="95" t="str">
        <f>IFERROR(IF(INDEX('2nd Youth'!$A:$F,MATCH('2nd Youth Results'!$E11,'2nd Youth'!$F:$F,0),3)&gt;0,INDEX('2nd Youth'!$A:$F,MATCH('2nd Youth Results'!$E11,'2nd Youth'!$F:$F,0),3),""),"")</f>
        <v xml:space="preserve">Premier Passum 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Aleah Marco</v>
      </c>
      <c r="C12" s="95" t="str">
        <f>IFERROR(IF(INDEX('2nd Youth'!$A:$F,MATCH('2nd Youth Results'!$E12,'2nd Youth'!$F:$F,0),3)&gt;0,INDEX('2nd Youth'!$A:$F,MATCH('2nd Youth Results'!$E12,'2nd Youth'!$F:$F,0),3),""),"")</f>
        <v xml:space="preserve">Premier Passum 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Aleah Marco</v>
      </c>
      <c r="C13" s="95" t="str">
        <f>IFERROR(IF(INDEX('2nd Youth'!$A:$F,MATCH('2nd Youth Results'!$E13,'2nd Youth'!$F:$F,0),3)&gt;0,INDEX('2nd Youth'!$A:$F,MATCH('2nd Youth Results'!$E13,'2nd Youth'!$F:$F,0),3),""),"")</f>
        <v xml:space="preserve">Premier Passum 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Aleah Marco</v>
      </c>
      <c r="C14" s="95" t="str">
        <f>IFERROR(IF(INDEX('2nd Youth'!$A:$F,MATCH('2nd Youth Results'!$E14,'2nd Youth'!$F:$F,0),3)&gt;0,INDEX('2nd Youth'!$A:$F,MATCH('2nd Youth Results'!$E14,'2nd Youth'!$F:$F,0),3),""),"")</f>
        <v xml:space="preserve">Premier Passum 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Aleah Marco</v>
      </c>
      <c r="C15" s="95" t="str">
        <f>IFERROR(IF(INDEX('2nd Youth'!$A:$F,MATCH('2nd Youth Results'!$E15,'2nd Youth'!$F:$F,0),3)&gt;0,INDEX('2nd Youth'!$A:$F,MATCH('2nd Youth Results'!$E15,'2nd Youth'!$F:$F,0),3),""),"")</f>
        <v xml:space="preserve">Premier Passum 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Aleah Marco</v>
      </c>
      <c r="C16" s="95" t="str">
        <f>IFERROR(IF(INDEX('2nd Youth'!$A:$F,MATCH('2nd Youth Results'!$E16,'2nd Youth'!$F:$F,0),3)&gt;0,INDEX('2nd Youth'!$A:$F,MATCH('2nd Youth Results'!$E16,'2nd Youth'!$F:$F,0),3),""),"")</f>
        <v xml:space="preserve">Premier Passum 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Aleah Marco</v>
      </c>
      <c r="C17" s="95" t="str">
        <f>IFERROR(IF(INDEX('2nd Youth'!$A:$F,MATCH('2nd Youth Results'!$E17,'2nd Youth'!$F:$F,0),3)&gt;0,INDEX('2nd Youth'!$A:$F,MATCH('2nd Youth Results'!$E17,'2nd Youth'!$F:$F,0),3),""),"")</f>
        <v xml:space="preserve">Premier Passum 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Aleah Marco</v>
      </c>
      <c r="C18" s="95" t="str">
        <f>IFERROR(IF(INDEX('2nd Youth'!$A:$F,MATCH('2nd Youth Results'!$E18,'2nd Youth'!$F:$F,0),3)&gt;0,INDEX('2nd Youth'!$A:$F,MATCH('2nd Youth Results'!$E18,'2nd Youth'!$F:$F,0),3),""),"")</f>
        <v xml:space="preserve">Premier Passum 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Aleah Marco</v>
      </c>
      <c r="C19" s="95" t="str">
        <f>IFERROR(IF(INDEX('2nd Youth'!$A:$F,MATCH('2nd Youth Results'!$E19,'2nd Youth'!$F:$F,0),3)&gt;0,INDEX('2nd Youth'!$A:$F,MATCH('2nd Youth Results'!$E19,'2nd Youth'!$F:$F,0),3),""),"")</f>
        <v xml:space="preserve">Premier Passum 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Aleah Marco</v>
      </c>
      <c r="C20" s="95" t="str">
        <f>IFERROR(IF(INDEX('2nd Youth'!$A:$F,MATCH('2nd Youth Results'!$E20,'2nd Youth'!$F:$F,0),3)&gt;0,INDEX('2nd Youth'!$A:$F,MATCH('2nd Youth Results'!$E20,'2nd Youth'!$F:$F,0),3),""),"")</f>
        <v xml:space="preserve">Premier Passum 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Aleah Marco</v>
      </c>
      <c r="C21" s="95" t="str">
        <f>IFERROR(IF(INDEX('2nd Youth'!$A:$F,MATCH('2nd Youth Results'!$E21,'2nd Youth'!$F:$F,0),3)&gt;0,INDEX('2nd Youth'!$A:$F,MATCH('2nd Youth Results'!$E21,'2nd Youth'!$F:$F,0),3),""),"")</f>
        <v xml:space="preserve">Premier Passum 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Aleah Marco</v>
      </c>
      <c r="C22" s="95" t="str">
        <f>IFERROR(IF(INDEX('2nd Youth'!$A:$F,MATCH('2nd Youth Results'!$E22,'2nd Youth'!$F:$F,0),3)&gt;0,INDEX('2nd Youth'!$A:$F,MATCH('2nd Youth Results'!$E22,'2nd Youth'!$F:$F,0),3),""),"")</f>
        <v xml:space="preserve">Premier Passum 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Aleah Marco</v>
      </c>
      <c r="C23" s="95" t="str">
        <f>IFERROR(IF(INDEX('2nd Youth'!$A:$F,MATCH('2nd Youth Results'!$E23,'2nd Youth'!$F:$F,0),3)&gt;0,INDEX('2nd Youth'!$A:$F,MATCH('2nd Youth Results'!$E23,'2nd Youth'!$F:$F,0),3),""),"")</f>
        <v xml:space="preserve">Premier Passum 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Aleah Marco</v>
      </c>
      <c r="C24" s="95" t="str">
        <f>IFERROR(IF(INDEX('2nd Youth'!$A:$F,MATCH('2nd Youth Results'!$E24,'2nd Youth'!$F:$F,0),3)&gt;0,INDEX('2nd Youth'!$A:$F,MATCH('2nd Youth Results'!$E24,'2nd Youth'!$F:$F,0),3),""),"")</f>
        <v xml:space="preserve">Premier Passum 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Aleah Marco</v>
      </c>
      <c r="C25" s="95" t="str">
        <f>IFERROR(IF(INDEX('2nd Youth'!$A:$F,MATCH('2nd Youth Results'!$E25,'2nd Youth'!$F:$F,0),3)&gt;0,INDEX('2nd Youth'!$A:$F,MATCH('2nd Youth Results'!$E25,'2nd Youth'!$F:$F,0),3),""),"")</f>
        <v xml:space="preserve">Premier Passum 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Aleah Marco</v>
      </c>
      <c r="C26" s="95" t="str">
        <f>IFERROR(IF(INDEX('2nd Youth'!$A:$F,MATCH('2nd Youth Results'!$E26,'2nd Youth'!$F:$F,0),3)&gt;0,INDEX('2nd Youth'!$A:$F,MATCH('2nd Youth Results'!$E26,'2nd Youth'!$F:$F,0),3),""),"")</f>
        <v xml:space="preserve">Premier Passum 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Aleah Marco</v>
      </c>
      <c r="C27" s="95" t="str">
        <f>IFERROR(IF(INDEX('2nd Youth'!$A:$F,MATCH('2nd Youth Results'!$E27,'2nd Youth'!$F:$F,0),3)&gt;0,INDEX('2nd Youth'!$A:$F,MATCH('2nd Youth Results'!$E27,'2nd Youth'!$F:$F,0),3),""),"")</f>
        <v xml:space="preserve">Premier Passum 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Aleah Marco</v>
      </c>
      <c r="C28" s="95" t="str">
        <f>IFERROR(IF(INDEX('2nd Youth'!$A:$F,MATCH('2nd Youth Results'!$E28,'2nd Youth'!$F:$F,0),3)&gt;0,INDEX('2nd Youth'!$A:$F,MATCH('2nd Youth Results'!$E28,'2nd Youth'!$F:$F,0),3),""),"")</f>
        <v xml:space="preserve">Premier Passum 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Aleah Marco</v>
      </c>
      <c r="C29" s="95" t="str">
        <f>IFERROR(IF(INDEX('2nd Youth'!$A:$F,MATCH('2nd Youth Results'!$E29,'2nd Youth'!$F:$F,0),3)&gt;0,INDEX('2nd Youth'!$A:$F,MATCH('2nd Youth Results'!$E29,'2nd Youth'!$F:$F,0),3),""),"")</f>
        <v xml:space="preserve">Premier Passum 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Aleah Marco</v>
      </c>
      <c r="C30" s="95" t="str">
        <f>IFERROR(IF(INDEX('2nd Youth'!$A:$F,MATCH('2nd Youth Results'!$E30,'2nd Youth'!$F:$F,0),3)&gt;0,INDEX('2nd Youth'!$A:$F,MATCH('2nd Youth Results'!$E30,'2nd Youth'!$F:$F,0),3),""),"")</f>
        <v xml:space="preserve">Premier Passum 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Aleah Marco</v>
      </c>
      <c r="C31" s="95" t="str">
        <f>IFERROR(IF(INDEX('2nd Youth'!$A:$F,MATCH('2nd Youth Results'!$E31,'2nd Youth'!$F:$F,0),3)&gt;0,INDEX('2nd Youth'!$A:$F,MATCH('2nd Youth Results'!$E31,'2nd Youth'!$F:$F,0),3),""),"")</f>
        <v xml:space="preserve">Premier Passum 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Aleah Marco</v>
      </c>
      <c r="C32" s="95" t="str">
        <f>IFERROR(IF(INDEX('2nd Youth'!$A:$F,MATCH('2nd Youth Results'!$E32,'2nd Youth'!$F:$F,0),3)&gt;0,INDEX('2nd Youth'!$A:$F,MATCH('2nd Youth Results'!$E32,'2nd Youth'!$F:$F,0),3),""),"")</f>
        <v xml:space="preserve">Premier Passum 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Aleah Marco</v>
      </c>
      <c r="C33" s="95" t="str">
        <f>IFERROR(IF(INDEX('2nd Youth'!$A:$F,MATCH('2nd Youth Results'!$E33,'2nd Youth'!$F:$F,0),3)&gt;0,INDEX('2nd Youth'!$A:$F,MATCH('2nd Youth Results'!$E33,'2nd Youth'!$F:$F,0),3),""),"")</f>
        <v xml:space="preserve">Premier Passum 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Aleah Marco</v>
      </c>
      <c r="C34" s="95" t="str">
        <f>IFERROR(IF(INDEX('2nd Youth'!$A:$F,MATCH('2nd Youth Results'!$E34,'2nd Youth'!$F:$F,0),3)&gt;0,INDEX('2nd Youth'!$A:$F,MATCH('2nd Youth Results'!$E34,'2nd Youth'!$F:$F,0),3),""),"")</f>
        <v xml:space="preserve">Premier Passum 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Aleah Marco</v>
      </c>
      <c r="C35" s="95" t="str">
        <f>IFERROR(IF(INDEX('2nd Youth'!$A:$F,MATCH('2nd Youth Results'!$E35,'2nd Youth'!$F:$F,0),3)&gt;0,INDEX('2nd Youth'!$A:$F,MATCH('2nd Youth Results'!$E35,'2nd Youth'!$F:$F,0),3),""),"")</f>
        <v xml:space="preserve">Premier Passum 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Aleah Marco</v>
      </c>
      <c r="C36" s="95" t="str">
        <f>IFERROR(IF(INDEX('2nd Youth'!$A:$F,MATCH('2nd Youth Results'!$E36,'2nd Youth'!$F:$F,0),3)&gt;0,INDEX('2nd Youth'!$A:$F,MATCH('2nd Youth Results'!$E36,'2nd Youth'!$F:$F,0),3),""),"")</f>
        <v xml:space="preserve">Premier Passum 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Aleah Marco</v>
      </c>
      <c r="C37" s="95" t="str">
        <f>IFERROR(IF(INDEX('2nd Youth'!$A:$F,MATCH('2nd Youth Results'!$E37,'2nd Youth'!$F:$F,0),3)&gt;0,INDEX('2nd Youth'!$A:$F,MATCH('2nd Youth Results'!$E37,'2nd Youth'!$F:$F,0),3),""),"")</f>
        <v xml:space="preserve">Premier Passum 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Aleah Marco</v>
      </c>
      <c r="C38" s="95" t="str">
        <f>IFERROR(IF(INDEX('2nd Youth'!$A:$F,MATCH('2nd Youth Results'!$E38,'2nd Youth'!$F:$F,0),3)&gt;0,INDEX('2nd Youth'!$A:$F,MATCH('2nd Youth Results'!$E38,'2nd Youth'!$F:$F,0),3),""),"")</f>
        <v xml:space="preserve">Premier Passum 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Aleah Marco</v>
      </c>
      <c r="C39" s="95" t="str">
        <f>IFERROR(IF(INDEX('2nd Youth'!$A:$F,MATCH('2nd Youth Results'!$E39,'2nd Youth'!$F:$F,0),3)&gt;0,INDEX('2nd Youth'!$A:$F,MATCH('2nd Youth Results'!$E39,'2nd Youth'!$F:$F,0),3),""),"")</f>
        <v xml:space="preserve">Premier Passum 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Aleah Marco</v>
      </c>
      <c r="C40" s="95" t="str">
        <f>IFERROR(IF(INDEX('2nd Youth'!$A:$F,MATCH('2nd Youth Results'!$E40,'2nd Youth'!$F:$F,0),3)&gt;0,INDEX('2nd Youth'!$A:$F,MATCH('2nd Youth Results'!$E40,'2nd Youth'!$F:$F,0),3),""),"")</f>
        <v xml:space="preserve">Premier Passum 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Aleah Marco</v>
      </c>
      <c r="C41" s="95" t="str">
        <f>IFERROR(IF(INDEX('2nd Youth'!$A:$F,MATCH('2nd Youth Results'!$E41,'2nd Youth'!$F:$F,0),3)&gt;0,INDEX('2nd Youth'!$A:$F,MATCH('2nd Youth Results'!$E41,'2nd Youth'!$F:$F,0),3),""),"")</f>
        <v xml:space="preserve">Premier Passum 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Aleah Marco</v>
      </c>
      <c r="C42" s="95" t="str">
        <f>IFERROR(IF(INDEX('2nd Youth'!$A:$F,MATCH('2nd Youth Results'!$E42,'2nd Youth'!$F:$F,0),3)&gt;0,INDEX('2nd Youth'!$A:$F,MATCH('2nd Youth Results'!$E42,'2nd Youth'!$F:$F,0),3),""),"")</f>
        <v xml:space="preserve">Premier Passum 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Aleah Marco</v>
      </c>
      <c r="C43" s="95" t="str">
        <f>IFERROR(IF(INDEX('2nd Youth'!$A:$F,MATCH('2nd Youth Results'!$E43,'2nd Youth'!$F:$F,0),3)&gt;0,INDEX('2nd Youth'!$A:$F,MATCH('2nd Youth Results'!$E43,'2nd Youth'!$F:$F,0),3),""),"")</f>
        <v xml:space="preserve">Premier Passum 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Aleah Marco</v>
      </c>
      <c r="C44" s="95" t="str">
        <f>IFERROR(IF(INDEX('2nd Youth'!$A:$F,MATCH('2nd Youth Results'!$E44,'2nd Youth'!$F:$F,0),3)&gt;0,INDEX('2nd Youth'!$A:$F,MATCH('2nd Youth Results'!$E44,'2nd Youth'!$F:$F,0),3),""),"")</f>
        <v xml:space="preserve">Premier Passum 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Aleah Marco</v>
      </c>
      <c r="C45" s="95" t="str">
        <f>IFERROR(IF(INDEX('2nd Youth'!$A:$F,MATCH('2nd Youth Results'!$E45,'2nd Youth'!$F:$F,0),3)&gt;0,INDEX('2nd Youth'!$A:$F,MATCH('2nd Youth Results'!$E45,'2nd Youth'!$F:$F,0),3),""),"")</f>
        <v xml:space="preserve">Premier Passum 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Aleah Marco</v>
      </c>
      <c r="C46" s="95" t="str">
        <f>IFERROR(IF(INDEX('2nd Youth'!$A:$F,MATCH('2nd Youth Results'!$E46,'2nd Youth'!$F:$F,0),3)&gt;0,INDEX('2nd Youth'!$A:$F,MATCH('2nd Youth Results'!$E46,'2nd Youth'!$F:$F,0),3),""),"")</f>
        <v xml:space="preserve">Premier Passum 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Aleah Marco</v>
      </c>
      <c r="C47" s="95" t="str">
        <f>IFERROR(IF(INDEX('2nd Youth'!$A:$F,MATCH('2nd Youth Results'!$E47,'2nd Youth'!$F:$F,0),3)&gt;0,INDEX('2nd Youth'!$A:$F,MATCH('2nd Youth Results'!$E47,'2nd Youth'!$F:$F,0),3),""),"")</f>
        <v xml:space="preserve">Premier Passum 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Aleah Marco</v>
      </c>
      <c r="C48" s="95" t="str">
        <f>IFERROR(IF(INDEX('2nd Youth'!$A:$F,MATCH('2nd Youth Results'!$E48,'2nd Youth'!$F:$F,0),3)&gt;0,INDEX('2nd Youth'!$A:$F,MATCH('2nd Youth Results'!$E48,'2nd Youth'!$F:$F,0),3),""),"")</f>
        <v xml:space="preserve">Premier Passum 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Aleah Marco</v>
      </c>
      <c r="C49" s="95" t="str">
        <f>IFERROR(IF(INDEX('2nd Youth'!$A:$F,MATCH('2nd Youth Results'!$E49,'2nd Youth'!$F:$F,0),3)&gt;0,INDEX('2nd Youth'!$A:$F,MATCH('2nd Youth Results'!$E49,'2nd Youth'!$F:$F,0),3),""),"")</f>
        <v xml:space="preserve">Premier Passum 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Aleah Marco</v>
      </c>
      <c r="C50" s="95" t="str">
        <f>IFERROR(IF(INDEX('2nd Youth'!$A:$F,MATCH('2nd Youth Results'!$E50,'2nd Youth'!$F:$F,0),3)&gt;0,INDEX('2nd Youth'!$A:$F,MATCH('2nd Youth Results'!$E50,'2nd Youth'!$F:$F,0),3),""),"")</f>
        <v xml:space="preserve">Premier Passum 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Aleah Marco</v>
      </c>
      <c r="C51" s="95" t="str">
        <f>IFERROR(IF(INDEX('2nd Youth'!$A:$F,MATCH('2nd Youth Results'!$E51,'2nd Youth'!$F:$F,0),3)&gt;0,INDEX('2nd Youth'!$A:$F,MATCH('2nd Youth Results'!$E51,'2nd Youth'!$F:$F,0),3),""),"")</f>
        <v xml:space="preserve">Premier Passum 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Aleah Marco</v>
      </c>
      <c r="C52" s="95" t="str">
        <f>IFERROR(IF(INDEX('2nd Youth'!$A:$F,MATCH('2nd Youth Results'!$E52,'2nd Youth'!$F:$F,0),3)&gt;0,INDEX('2nd Youth'!$A:$F,MATCH('2nd Youth Results'!$E52,'2nd Youth'!$F:$F,0),3),""),"")</f>
        <v xml:space="preserve">Premier Passum 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Aleah Marco</v>
      </c>
      <c r="C53" s="95" t="str">
        <f>IFERROR(IF(INDEX('2nd Youth'!$A:$F,MATCH('2nd Youth Results'!$E53,'2nd Youth'!$F:$F,0),3)&gt;0,INDEX('2nd Youth'!$A:$F,MATCH('2nd Youth Results'!$E53,'2nd Youth'!$F:$F,0),3),""),"")</f>
        <v xml:space="preserve">Premier Passum 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Aleah Marco</v>
      </c>
      <c r="C54" s="95" t="str">
        <f>IFERROR(IF(INDEX('2nd Youth'!$A:$F,MATCH('2nd Youth Results'!$E54,'2nd Youth'!$F:$F,0),3)&gt;0,INDEX('2nd Youth'!$A:$F,MATCH('2nd Youth Results'!$E54,'2nd Youth'!$F:$F,0),3),""),"")</f>
        <v xml:space="preserve">Premier Passum 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Aleah Marco</v>
      </c>
      <c r="C55" s="95" t="str">
        <f>IFERROR(IF(INDEX('2nd Youth'!$A:$F,MATCH('2nd Youth Results'!$E55,'2nd Youth'!$F:$F,0),3)&gt;0,INDEX('2nd Youth'!$A:$F,MATCH('2nd Youth Results'!$E55,'2nd Youth'!$F:$F,0),3),""),"")</f>
        <v xml:space="preserve">Premier Passum 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Aleah Marco</v>
      </c>
      <c r="C56" s="95" t="str">
        <f>IFERROR(IF(INDEX('2nd Youth'!$A:$F,MATCH('2nd Youth Results'!$E56,'2nd Youth'!$F:$F,0),3)&gt;0,INDEX('2nd Youth'!$A:$F,MATCH('2nd Youth Results'!$E56,'2nd Youth'!$F:$F,0),3),""),"")</f>
        <v xml:space="preserve">Premier Passum 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Aleah Marco</v>
      </c>
      <c r="C57" s="95" t="str">
        <f>IFERROR(IF(INDEX('2nd Youth'!$A:$F,MATCH('2nd Youth Results'!$E57,'2nd Youth'!$F:$F,0),3)&gt;0,INDEX('2nd Youth'!$A:$F,MATCH('2nd Youth Results'!$E57,'2nd Youth'!$F:$F,0),3),""),"")</f>
        <v xml:space="preserve">Premier Passum 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Aleah Marco</v>
      </c>
      <c r="C58" s="95" t="str">
        <f>IFERROR(IF(INDEX('2nd Youth'!$A:$F,MATCH('2nd Youth Results'!$E58,'2nd Youth'!$F:$F,0),3)&gt;0,INDEX('2nd Youth'!$A:$F,MATCH('2nd Youth Results'!$E58,'2nd Youth'!$F:$F,0),3),""),"")</f>
        <v xml:space="preserve">Premier Passum 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Aleah Marco</v>
      </c>
      <c r="C59" s="95" t="str">
        <f>IFERROR(IF(INDEX('2nd Youth'!$A:$F,MATCH('2nd Youth Results'!$E59,'2nd Youth'!$F:$F,0),3)&gt;0,INDEX('2nd Youth'!$A:$F,MATCH('2nd Youth Results'!$E59,'2nd Youth'!$F:$F,0),3),""),"")</f>
        <v xml:space="preserve">Premier Passum 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Aleah Marco</v>
      </c>
      <c r="C60" s="95" t="str">
        <f>IFERROR(IF(INDEX('2nd Youth'!$A:$F,MATCH('2nd Youth Results'!$E60,'2nd Youth'!$F:$F,0),3)&gt;0,INDEX('2nd Youth'!$A:$F,MATCH('2nd Youth Results'!$E60,'2nd Youth'!$F:$F,0),3),""),"")</f>
        <v xml:space="preserve">Premier Passum 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Aleah Marco</v>
      </c>
      <c r="C61" s="95" t="str">
        <f>IFERROR(IF(INDEX('2nd Youth'!$A:$F,MATCH('2nd Youth Results'!$E61,'2nd Youth'!$F:$F,0),3)&gt;0,INDEX('2nd Youth'!$A:$F,MATCH('2nd Youth Results'!$E61,'2nd Youth'!$F:$F,0),3),""),"")</f>
        <v xml:space="preserve">Premier Passum 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Aleah Marco</v>
      </c>
      <c r="C62" s="95" t="str">
        <f>IFERROR(IF(INDEX('2nd Youth'!$A:$F,MATCH('2nd Youth Results'!$E62,'2nd Youth'!$F:$F,0),3)&gt;0,INDEX('2nd Youth'!$A:$F,MATCH('2nd Youth Results'!$E62,'2nd Youth'!$F:$F,0),3),""),"")</f>
        <v xml:space="preserve">Premier Passum 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Aleah Marco</v>
      </c>
      <c r="C63" s="95" t="str">
        <f>IFERROR(IF(INDEX('2nd Youth'!$A:$F,MATCH('2nd Youth Results'!$E63,'2nd Youth'!$F:$F,0),3)&gt;0,INDEX('2nd Youth'!$A:$F,MATCH('2nd Youth Results'!$E63,'2nd Youth'!$F:$F,0),3),""),"")</f>
        <v xml:space="preserve">Premier Passum 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Aleah Marco</v>
      </c>
      <c r="C64" s="95" t="str">
        <f>IFERROR(IF(INDEX('2nd Youth'!$A:$F,MATCH('2nd Youth Results'!$E64,'2nd Youth'!$F:$F,0),3)&gt;0,INDEX('2nd Youth'!$A:$F,MATCH('2nd Youth Results'!$E64,'2nd Youth'!$F:$F,0),3),""),"")</f>
        <v xml:space="preserve">Premier Passum 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Aleah Marco</v>
      </c>
      <c r="C65" s="95" t="str">
        <f>IFERROR(IF(INDEX('2nd Youth'!$A:$F,MATCH('2nd Youth Results'!$E65,'2nd Youth'!$F:$F,0),3)&gt;0,INDEX('2nd Youth'!$A:$F,MATCH('2nd Youth Results'!$E65,'2nd Youth'!$F:$F,0),3),""),"")</f>
        <v xml:space="preserve">Premier Passum 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Aleah Marco</v>
      </c>
      <c r="C66" s="95" t="str">
        <f>IFERROR(IF(INDEX('2nd Youth'!$A:$F,MATCH('2nd Youth Results'!$E66,'2nd Youth'!$F:$F,0),3)&gt;0,INDEX('2nd Youth'!$A:$F,MATCH('2nd Youth Results'!$E66,'2nd Youth'!$F:$F,0),3),""),"")</f>
        <v xml:space="preserve">Premier Passum 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Aleah Marco</v>
      </c>
      <c r="C67" s="95" t="str">
        <f>IFERROR(IF(INDEX('2nd Youth'!$A:$F,MATCH('2nd Youth Results'!$E67,'2nd Youth'!$F:$F,0),3)&gt;0,INDEX('2nd Youth'!$A:$F,MATCH('2nd Youth Results'!$E67,'2nd Youth'!$F:$F,0),3),""),"")</f>
        <v xml:space="preserve">Premier Passum 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Aleah Marco</v>
      </c>
      <c r="C68" s="95" t="str">
        <f>IFERROR(IF(INDEX('2nd Youth'!$A:$F,MATCH('2nd Youth Results'!$E68,'2nd Youth'!$F:$F,0),3)&gt;0,INDEX('2nd Youth'!$A:$F,MATCH('2nd Youth Results'!$E68,'2nd Youth'!$F:$F,0),3),""),"")</f>
        <v xml:space="preserve">Premier Passum 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Aleah Marco</v>
      </c>
      <c r="C69" s="95" t="str">
        <f>IFERROR(IF(INDEX('2nd Youth'!$A:$F,MATCH('2nd Youth Results'!$E69,'2nd Youth'!$F:$F,0),3)&gt;0,INDEX('2nd Youth'!$A:$F,MATCH('2nd Youth Results'!$E69,'2nd Youth'!$F:$F,0),3),""),"")</f>
        <v xml:space="preserve">Premier Passum 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Aleah Marco</v>
      </c>
      <c r="C70" s="95" t="str">
        <f>IFERROR(IF(INDEX('2nd Youth'!$A:$F,MATCH('2nd Youth Results'!$E70,'2nd Youth'!$F:$F,0),3)&gt;0,INDEX('2nd Youth'!$A:$F,MATCH('2nd Youth Results'!$E70,'2nd Youth'!$F:$F,0),3),""),"")</f>
        <v xml:space="preserve">Premier Passum 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Aleah Marco</v>
      </c>
      <c r="C71" s="95" t="str">
        <f>IFERROR(IF(INDEX('2nd Youth'!$A:$F,MATCH('2nd Youth Results'!$E71,'2nd Youth'!$F:$F,0),3)&gt;0,INDEX('2nd Youth'!$A:$F,MATCH('2nd Youth Results'!$E71,'2nd Youth'!$F:$F,0),3),""),"")</f>
        <v xml:space="preserve">Premier Passum 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Aleah Marco</v>
      </c>
      <c r="C72" s="95" t="str">
        <f>IFERROR(IF(INDEX('2nd Youth'!$A:$F,MATCH('2nd Youth Results'!$E72,'2nd Youth'!$F:$F,0),3)&gt;0,INDEX('2nd Youth'!$A:$F,MATCH('2nd Youth Results'!$E72,'2nd Youth'!$F:$F,0),3),""),"")</f>
        <v xml:space="preserve">Premier Passum 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Aleah Marco</v>
      </c>
      <c r="C73" s="95" t="str">
        <f>IFERROR(IF(INDEX('2nd Youth'!$A:$F,MATCH('2nd Youth Results'!$E73,'2nd Youth'!$F:$F,0),3)&gt;0,INDEX('2nd Youth'!$A:$F,MATCH('2nd Youth Results'!$E73,'2nd Youth'!$F:$F,0),3),""),"")</f>
        <v xml:space="preserve">Premier Passum 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Aleah Marco</v>
      </c>
      <c r="C74" s="95" t="str">
        <f>IFERROR(IF(INDEX('2nd Youth'!$A:$F,MATCH('2nd Youth Results'!$E74,'2nd Youth'!$F:$F,0),3)&gt;0,INDEX('2nd Youth'!$A:$F,MATCH('2nd Youth Results'!$E74,'2nd Youth'!$F:$F,0),3),""),"")</f>
        <v xml:space="preserve">Premier Passum 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Aleah Marco</v>
      </c>
      <c r="C75" s="95" t="str">
        <f>IFERROR(IF(INDEX('2nd Youth'!$A:$F,MATCH('2nd Youth Results'!$E75,'2nd Youth'!$F:$F,0),3)&gt;0,INDEX('2nd Youth'!$A:$F,MATCH('2nd Youth Results'!$E75,'2nd Youth'!$F:$F,0),3),""),"")</f>
        <v xml:space="preserve">Premier Passum 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Aleah Marco</v>
      </c>
      <c r="C76" s="95" t="str">
        <f>IFERROR(IF(INDEX('2nd Youth'!$A:$F,MATCH('2nd Youth Results'!$E76,'2nd Youth'!$F:$F,0),3)&gt;0,INDEX('2nd Youth'!$A:$F,MATCH('2nd Youth Results'!$E76,'2nd Youth'!$F:$F,0),3),""),"")</f>
        <v xml:space="preserve">Premier Passum 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Aleah Marco</v>
      </c>
      <c r="C77" s="95" t="str">
        <f>IFERROR(IF(INDEX('2nd Youth'!$A:$F,MATCH('2nd Youth Results'!$E77,'2nd Youth'!$F:$F,0),3)&gt;0,INDEX('2nd Youth'!$A:$F,MATCH('2nd Youth Results'!$E77,'2nd Youth'!$F:$F,0),3),""),"")</f>
        <v xml:space="preserve">Premier Passum 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Aleah Marco</v>
      </c>
      <c r="C78" s="95" t="str">
        <f>IFERROR(IF(INDEX('2nd Youth'!$A:$F,MATCH('2nd Youth Results'!$E78,'2nd Youth'!$F:$F,0),3)&gt;0,INDEX('2nd Youth'!$A:$F,MATCH('2nd Youth Results'!$E78,'2nd Youth'!$F:$F,0),3),""),"")</f>
        <v xml:space="preserve">Premier Passum 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Aleah Marco</v>
      </c>
      <c r="C79" s="95" t="str">
        <f>IFERROR(IF(INDEX('2nd Youth'!$A:$F,MATCH('2nd Youth Results'!$E79,'2nd Youth'!$F:$F,0),3)&gt;0,INDEX('2nd Youth'!$A:$F,MATCH('2nd Youth Results'!$E79,'2nd Youth'!$F:$F,0),3),""),"")</f>
        <v xml:space="preserve">Premier Passum 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Aleah Marco</v>
      </c>
      <c r="C80" s="95" t="str">
        <f>IFERROR(IF(INDEX('2nd Youth'!$A:$F,MATCH('2nd Youth Results'!$E80,'2nd Youth'!$F:$F,0),3)&gt;0,INDEX('2nd Youth'!$A:$F,MATCH('2nd Youth Results'!$E80,'2nd Youth'!$F:$F,0),3),""),"")</f>
        <v xml:space="preserve">Premier Passum 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Aleah Marco</v>
      </c>
      <c r="C81" s="95" t="str">
        <f>IFERROR(IF(INDEX('2nd Youth'!$A:$F,MATCH('2nd Youth Results'!$E81,'2nd Youth'!$F:$F,0),3)&gt;0,INDEX('2nd Youth'!$A:$F,MATCH('2nd Youth Results'!$E81,'2nd Youth'!$F:$F,0),3),""),"")</f>
        <v xml:space="preserve">Premier Passum 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Aleah Marco</v>
      </c>
      <c r="C82" s="95" t="str">
        <f>IFERROR(IF(INDEX('2nd Youth'!$A:$F,MATCH('2nd Youth Results'!$E82,'2nd Youth'!$F:$F,0),3)&gt;0,INDEX('2nd Youth'!$A:$F,MATCH('2nd Youth Results'!$E82,'2nd Youth'!$F:$F,0),3),""),"")</f>
        <v xml:space="preserve">Premier Passum 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Aleah Marco</v>
      </c>
      <c r="C83" s="95" t="str">
        <f>IFERROR(IF(INDEX('2nd Youth'!$A:$F,MATCH('2nd Youth Results'!$E83,'2nd Youth'!$F:$F,0),3)&gt;0,INDEX('2nd Youth'!$A:$F,MATCH('2nd Youth Results'!$E83,'2nd Youth'!$F:$F,0),3),""),"")</f>
        <v xml:space="preserve">Premier Passum 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Aleah Marco</v>
      </c>
      <c r="C84" s="95" t="str">
        <f>IFERROR(IF(INDEX('2nd Youth'!$A:$F,MATCH('2nd Youth Results'!$E84,'2nd Youth'!$F:$F,0),3)&gt;0,INDEX('2nd Youth'!$A:$F,MATCH('2nd Youth Results'!$E84,'2nd Youth'!$F:$F,0),3),""),"")</f>
        <v xml:space="preserve">Premier Passum 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Aleah Marco</v>
      </c>
      <c r="C85" s="95" t="str">
        <f>IFERROR(IF(INDEX('2nd Youth'!$A:$F,MATCH('2nd Youth Results'!$E85,'2nd Youth'!$F:$F,0),3)&gt;0,INDEX('2nd Youth'!$A:$F,MATCH('2nd Youth Results'!$E85,'2nd Youth'!$F:$F,0),3),""),"")</f>
        <v xml:space="preserve">Premier Passum 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Aleah Marco</v>
      </c>
      <c r="C86" s="95" t="str">
        <f>IFERROR(IF(INDEX('2nd Youth'!$A:$F,MATCH('2nd Youth Results'!$E86,'2nd Youth'!$F:$F,0),3)&gt;0,INDEX('2nd Youth'!$A:$F,MATCH('2nd Youth Results'!$E86,'2nd Youth'!$F:$F,0),3),""),"")</f>
        <v xml:space="preserve">Premier Passum 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Aleah Marco</v>
      </c>
      <c r="C87" s="95" t="str">
        <f>IFERROR(IF(INDEX('2nd Youth'!$A:$F,MATCH('2nd Youth Results'!$E87,'2nd Youth'!$F:$F,0),3)&gt;0,INDEX('2nd Youth'!$A:$F,MATCH('2nd Youth Results'!$E87,'2nd Youth'!$F:$F,0),3),""),"")</f>
        <v xml:space="preserve">Premier Passum 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Aleah Marco</v>
      </c>
      <c r="C88" s="95" t="str">
        <f>IFERROR(IF(INDEX('2nd Youth'!$A:$F,MATCH('2nd Youth Results'!$E88,'2nd Youth'!$F:$F,0),3)&gt;0,INDEX('2nd Youth'!$A:$F,MATCH('2nd Youth Results'!$E88,'2nd Youth'!$F:$F,0),3),""),"")</f>
        <v xml:space="preserve">Premier Passum 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Aleah Marco</v>
      </c>
      <c r="C89" s="95" t="str">
        <f>IFERROR(IF(INDEX('2nd Youth'!$A:$F,MATCH('2nd Youth Results'!$E89,'2nd Youth'!$F:$F,0),3)&gt;0,INDEX('2nd Youth'!$A:$F,MATCH('2nd Youth Results'!$E89,'2nd Youth'!$F:$F,0),3),""),"")</f>
        <v xml:space="preserve">Premier Passum 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Aleah Marco</v>
      </c>
      <c r="C90" s="95" t="str">
        <f>IFERROR(IF(INDEX('2nd Youth'!$A:$F,MATCH('2nd Youth Results'!$E90,'2nd Youth'!$F:$F,0),3)&gt;0,INDEX('2nd Youth'!$A:$F,MATCH('2nd Youth Results'!$E90,'2nd Youth'!$F:$F,0),3),""),"")</f>
        <v xml:space="preserve">Premier Passum 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Aleah Marco</v>
      </c>
      <c r="C91" s="95" t="str">
        <f>IFERROR(IF(INDEX('2nd Youth'!$A:$F,MATCH('2nd Youth Results'!$E91,'2nd Youth'!$F:$F,0),3)&gt;0,INDEX('2nd Youth'!$A:$F,MATCH('2nd Youth Results'!$E91,'2nd Youth'!$F:$F,0),3),""),"")</f>
        <v xml:space="preserve">Premier Passum 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Aleah Marco</v>
      </c>
      <c r="C92" s="95" t="str">
        <f>IFERROR(IF(INDEX('2nd Youth'!$A:$F,MATCH('2nd Youth Results'!$E92,'2nd Youth'!$F:$F,0),3)&gt;0,INDEX('2nd Youth'!$A:$F,MATCH('2nd Youth Results'!$E92,'2nd Youth'!$F:$F,0),3),""),"")</f>
        <v xml:space="preserve">Premier Passum 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Aleah Marco</v>
      </c>
      <c r="C93" s="95" t="str">
        <f>IFERROR(IF(INDEX('2nd Youth'!$A:$F,MATCH('2nd Youth Results'!$E93,'2nd Youth'!$F:$F,0),3)&gt;0,INDEX('2nd Youth'!$A:$F,MATCH('2nd Youth Results'!$E93,'2nd Youth'!$F:$F,0),3),""),"")</f>
        <v xml:space="preserve">Premier Passum 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Aleah Marco</v>
      </c>
      <c r="C94" s="95" t="str">
        <f>IFERROR(IF(INDEX('2nd Youth'!$A:$F,MATCH('2nd Youth Results'!$E94,'2nd Youth'!$F:$F,0),3)&gt;0,INDEX('2nd Youth'!$A:$F,MATCH('2nd Youth Results'!$E94,'2nd Youth'!$F:$F,0),3),""),"")</f>
        <v xml:space="preserve">Premier Passum 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Aleah Marco</v>
      </c>
      <c r="C95" s="95" t="str">
        <f>IFERROR(IF(INDEX('2nd Youth'!$A:$F,MATCH('2nd Youth Results'!$E95,'2nd Youth'!$F:$F,0),3)&gt;0,INDEX('2nd Youth'!$A:$F,MATCH('2nd Youth Results'!$E95,'2nd Youth'!$F:$F,0),3),""),"")</f>
        <v xml:space="preserve">Premier Passum 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Aleah Marco</v>
      </c>
      <c r="C96" s="95" t="str">
        <f>IFERROR(IF(INDEX('2nd Youth'!$A:$F,MATCH('2nd Youth Results'!$E96,'2nd Youth'!$F:$F,0),3)&gt;0,INDEX('2nd Youth'!$A:$F,MATCH('2nd Youth Results'!$E96,'2nd Youth'!$F:$F,0),3),""),"")</f>
        <v xml:space="preserve">Premier Passum 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Aleah Marco</v>
      </c>
      <c r="C97" s="95" t="str">
        <f>IFERROR(IF(INDEX('2nd Youth'!$A:$F,MATCH('2nd Youth Results'!$E97,'2nd Youth'!$F:$F,0),3)&gt;0,INDEX('2nd Youth'!$A:$F,MATCH('2nd Youth Results'!$E97,'2nd Youth'!$F:$F,0),3),""),"")</f>
        <v xml:space="preserve">Premier Passum 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Aleah Marco</v>
      </c>
      <c r="C98" s="95" t="str">
        <f>IFERROR(IF(INDEX('2nd Youth'!$A:$F,MATCH('2nd Youth Results'!$E98,'2nd Youth'!$F:$F,0),3)&gt;0,INDEX('2nd Youth'!$A:$F,MATCH('2nd Youth Results'!$E98,'2nd Youth'!$F:$F,0),3),""),"")</f>
        <v xml:space="preserve">Premier Passum 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Aleah Marco</v>
      </c>
      <c r="C99" s="95" t="str">
        <f>IFERROR(IF(INDEX('2nd Youth'!$A:$F,MATCH('2nd Youth Results'!$E99,'2nd Youth'!$F:$F,0),3)&gt;0,INDEX('2nd Youth'!$A:$F,MATCH('2nd Youth Results'!$E99,'2nd Youth'!$F:$F,0),3),""),"")</f>
        <v xml:space="preserve">Premier Passum 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Aleah Marco</v>
      </c>
      <c r="C100" s="95" t="str">
        <f>IFERROR(IF(INDEX('2nd Youth'!$A:$F,MATCH('2nd Youth Results'!$E100,'2nd Youth'!$F:$F,0),3)&gt;0,INDEX('2nd Youth'!$A:$F,MATCH('2nd Youth Results'!$E100,'2nd Youth'!$F:$F,0),3),""),"")</f>
        <v xml:space="preserve">Premier Passum 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Aleah Marco</v>
      </c>
      <c r="C101" s="95" t="str">
        <f>IFERROR(IF(INDEX('2nd Youth'!$A:$F,MATCH('2nd Youth Results'!$E101,'2nd Youth'!$F:$F,0),3)&gt;0,INDEX('2nd Youth'!$A:$F,MATCH('2nd Youth Results'!$E101,'2nd Youth'!$F:$F,0),3),""),"")</f>
        <v xml:space="preserve">Premier Passum 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Aleah Marco</v>
      </c>
      <c r="C102" s="95" t="str">
        <f>IFERROR(IF(INDEX('2nd Youth'!$A:$F,MATCH('2nd Youth Results'!$E102,'2nd Youth'!$F:$F,0),3)&gt;0,INDEX('2nd Youth'!$A:$F,MATCH('2nd Youth Results'!$E102,'2nd Youth'!$F:$F,0),3),""),"")</f>
        <v xml:space="preserve">Premier Passum 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Aleah Marco</v>
      </c>
      <c r="C103" s="95" t="str">
        <f>IFERROR(IF(INDEX('2nd Youth'!$A:$F,MATCH('2nd Youth Results'!$E103,'2nd Youth'!$F:$F,0),3)&gt;0,INDEX('2nd Youth'!$A:$F,MATCH('2nd Youth Results'!$E103,'2nd Youth'!$F:$F,0),3),""),"")</f>
        <v xml:space="preserve">Premier Passum 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Aleah Marco</v>
      </c>
      <c r="C104" s="95" t="str">
        <f>IFERROR(IF(INDEX('2nd Youth'!$A:$F,MATCH('2nd Youth Results'!$E104,'2nd Youth'!$F:$F,0),3)&gt;0,INDEX('2nd Youth'!$A:$F,MATCH('2nd Youth Results'!$E104,'2nd Youth'!$F:$F,0),3),""),"")</f>
        <v xml:space="preserve">Premier Passum 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Aleah Marco</v>
      </c>
      <c r="C105" s="95" t="str">
        <f>IFERROR(IF(INDEX('2nd Youth'!$A:$F,MATCH('2nd Youth Results'!$E105,'2nd Youth'!$F:$F,0),3)&gt;0,INDEX('2nd Youth'!$A:$F,MATCH('2nd Youth Results'!$E105,'2nd Youth'!$F:$F,0),3),""),"")</f>
        <v xml:space="preserve">Premier Passum 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Aleah Marco</v>
      </c>
      <c r="C106" s="95" t="str">
        <f>IFERROR(IF(INDEX('2nd Youth'!$A:$F,MATCH('2nd Youth Results'!$E106,'2nd Youth'!$F:$F,0),3)&gt;0,INDEX('2nd Youth'!$A:$F,MATCH('2nd Youth Results'!$E106,'2nd Youth'!$F:$F,0),3),""),"")</f>
        <v xml:space="preserve">Premier Passum 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Aleah Marco</v>
      </c>
      <c r="C107" s="95" t="str">
        <f>IFERROR(IF(INDEX('2nd Youth'!$A:$F,MATCH('2nd Youth Results'!$E107,'2nd Youth'!$F:$F,0),3)&gt;0,INDEX('2nd Youth'!$A:$F,MATCH('2nd Youth Results'!$E107,'2nd Youth'!$F:$F,0),3),""),"")</f>
        <v xml:space="preserve">Premier Passum 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Aleah Marco</v>
      </c>
      <c r="C108" s="95" t="str">
        <f>IFERROR(IF(INDEX('2nd Youth'!$A:$F,MATCH('2nd Youth Results'!$E108,'2nd Youth'!$F:$F,0),3)&gt;0,INDEX('2nd Youth'!$A:$F,MATCH('2nd Youth Results'!$E108,'2nd Youth'!$F:$F,0),3),""),"")</f>
        <v xml:space="preserve">Premier Passum 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Aleah Marco</v>
      </c>
      <c r="C109" s="95" t="str">
        <f>IFERROR(IF(INDEX('2nd Youth'!$A:$F,MATCH('2nd Youth Results'!$E109,'2nd Youth'!$F:$F,0),3)&gt;0,INDEX('2nd Youth'!$A:$F,MATCH('2nd Youth Results'!$E109,'2nd Youth'!$F:$F,0),3),""),"")</f>
        <v xml:space="preserve">Premier Passum 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Aleah Marco</v>
      </c>
      <c r="C110" s="95" t="str">
        <f>IFERROR(IF(INDEX('2nd Youth'!$A:$F,MATCH('2nd Youth Results'!$E110,'2nd Youth'!$F:$F,0),3)&gt;0,INDEX('2nd Youth'!$A:$F,MATCH('2nd Youth Results'!$E110,'2nd Youth'!$F:$F,0),3),""),"")</f>
        <v xml:space="preserve">Premier Passum 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Aleah Marco</v>
      </c>
      <c r="C111" s="95" t="str">
        <f>IFERROR(IF(INDEX('2nd Youth'!$A:$F,MATCH('2nd Youth Results'!$E111,'2nd Youth'!$F:$F,0),3)&gt;0,INDEX('2nd Youth'!$A:$F,MATCH('2nd Youth Results'!$E111,'2nd Youth'!$F:$F,0),3),""),"")</f>
        <v xml:space="preserve">Premier Passum 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Aleah Marco</v>
      </c>
      <c r="C112" s="95" t="str">
        <f>IFERROR(IF(INDEX('2nd Youth'!$A:$F,MATCH('2nd Youth Results'!$E112,'2nd Youth'!$F:$F,0),3)&gt;0,INDEX('2nd Youth'!$A:$F,MATCH('2nd Youth Results'!$E112,'2nd Youth'!$F:$F,0),3),""),"")</f>
        <v xml:space="preserve">Premier Passum 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Aleah Marco</v>
      </c>
      <c r="C113" s="95" t="str">
        <f>IFERROR(IF(INDEX('2nd Youth'!$A:$F,MATCH('2nd Youth Results'!$E113,'2nd Youth'!$F:$F,0),3)&gt;0,INDEX('2nd Youth'!$A:$F,MATCH('2nd Youth Results'!$E113,'2nd Youth'!$F:$F,0),3),""),"")</f>
        <v xml:space="preserve">Premier Passum 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Aleah Marco</v>
      </c>
      <c r="C114" s="95" t="str">
        <f>IFERROR(IF(INDEX('2nd Youth'!$A:$F,MATCH('2nd Youth Results'!$E114,'2nd Youth'!$F:$F,0),3)&gt;0,INDEX('2nd Youth'!$A:$F,MATCH('2nd Youth Results'!$E114,'2nd Youth'!$F:$F,0),3),""),"")</f>
        <v xml:space="preserve">Premier Passum 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Aleah Marco</v>
      </c>
      <c r="C115" s="95" t="str">
        <f>IFERROR(IF(INDEX('2nd Youth'!$A:$F,MATCH('2nd Youth Results'!$E115,'2nd Youth'!$F:$F,0),3)&gt;0,INDEX('2nd Youth'!$A:$F,MATCH('2nd Youth Results'!$E115,'2nd Youth'!$F:$F,0),3),""),"")</f>
        <v xml:space="preserve">Premier Passum 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Aleah Marco</v>
      </c>
      <c r="C116" s="95" t="str">
        <f>IFERROR(IF(INDEX('2nd Youth'!$A:$F,MATCH('2nd Youth Results'!$E116,'2nd Youth'!$F:$F,0),3)&gt;0,INDEX('2nd Youth'!$A:$F,MATCH('2nd Youth Results'!$E116,'2nd Youth'!$F:$F,0),3),""),"")</f>
        <v xml:space="preserve">Premier Passum 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Aleah Marco</v>
      </c>
      <c r="C117" s="95" t="str">
        <f>IFERROR(IF(INDEX('2nd Youth'!$A:$F,MATCH('2nd Youth Results'!$E117,'2nd Youth'!$F:$F,0),3)&gt;0,INDEX('2nd Youth'!$A:$F,MATCH('2nd Youth Results'!$E117,'2nd Youth'!$F:$F,0),3),""),"")</f>
        <v xml:space="preserve">Premier Passum 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Aleah Marco</v>
      </c>
      <c r="C118" s="95" t="str">
        <f>IFERROR(IF(INDEX('2nd Youth'!$A:$F,MATCH('2nd Youth Results'!$E118,'2nd Youth'!$F:$F,0),3)&gt;0,INDEX('2nd Youth'!$A:$F,MATCH('2nd Youth Results'!$E118,'2nd Youth'!$F:$F,0),3),""),"")</f>
        <v xml:space="preserve">Premier Passum 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Aleah Marco</v>
      </c>
      <c r="C119" s="95" t="str">
        <f>IFERROR(IF(INDEX('2nd Youth'!$A:$F,MATCH('2nd Youth Results'!$E119,'2nd Youth'!$F:$F,0),3)&gt;0,INDEX('2nd Youth'!$A:$F,MATCH('2nd Youth Results'!$E119,'2nd Youth'!$F:$F,0),3),""),"")</f>
        <v xml:space="preserve">Premier Passum 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Aleah Marco</v>
      </c>
      <c r="C120" s="95" t="str">
        <f>IFERROR(IF(INDEX('2nd Youth'!$A:$F,MATCH('2nd Youth Results'!$E120,'2nd Youth'!$F:$F,0),3)&gt;0,INDEX('2nd Youth'!$A:$F,MATCH('2nd Youth Results'!$E120,'2nd Youth'!$F:$F,0),3),""),"")</f>
        <v xml:space="preserve">Premier Passum 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Aleah Marco</v>
      </c>
      <c r="C121" s="95" t="str">
        <f>IFERROR(IF(INDEX('2nd Youth'!$A:$F,MATCH('2nd Youth Results'!$E121,'2nd Youth'!$F:$F,0),3)&gt;0,INDEX('2nd Youth'!$A:$F,MATCH('2nd Youth Results'!$E121,'2nd Youth'!$F:$F,0),3),""),"")</f>
        <v xml:space="preserve">Premier Passum 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Aleah Marco</v>
      </c>
      <c r="C122" s="95" t="str">
        <f>IFERROR(IF(INDEX('2nd Youth'!$A:$F,MATCH('2nd Youth Results'!$E122,'2nd Youth'!$F:$F,0),3)&gt;0,INDEX('2nd Youth'!$A:$F,MATCH('2nd Youth Results'!$E122,'2nd Youth'!$F:$F,0),3),""),"")</f>
        <v xml:space="preserve">Premier Passum 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Aleah Marco</v>
      </c>
      <c r="C123" s="95" t="str">
        <f>IFERROR(IF(INDEX('2nd Youth'!$A:$F,MATCH('2nd Youth Results'!$E123,'2nd Youth'!$F:$F,0),3)&gt;0,INDEX('2nd Youth'!$A:$F,MATCH('2nd Youth Results'!$E123,'2nd Youth'!$F:$F,0),3),""),"")</f>
        <v xml:space="preserve">Premier Passum 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Aleah Marco</v>
      </c>
      <c r="C124" s="95" t="str">
        <f>IFERROR(IF(INDEX('2nd Youth'!$A:$F,MATCH('2nd Youth Results'!$E124,'2nd Youth'!$F:$F,0),3)&gt;0,INDEX('2nd Youth'!$A:$F,MATCH('2nd Youth Results'!$E124,'2nd Youth'!$F:$F,0),3),""),"")</f>
        <v xml:space="preserve">Premier Passum 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Aleah Marco</v>
      </c>
      <c r="C125" s="95" t="str">
        <f>IFERROR(IF(INDEX('2nd Youth'!$A:$F,MATCH('2nd Youth Results'!$E125,'2nd Youth'!$F:$F,0),3)&gt;0,INDEX('2nd Youth'!$A:$F,MATCH('2nd Youth Results'!$E125,'2nd Youth'!$F:$F,0),3),""),"")</f>
        <v xml:space="preserve">Premier Passum 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Aleah Marco</v>
      </c>
      <c r="C126" s="95" t="str">
        <f>IFERROR(IF(INDEX('2nd Youth'!$A:$F,MATCH('2nd Youth Results'!$E126,'2nd Youth'!$F:$F,0),3)&gt;0,INDEX('2nd Youth'!$A:$F,MATCH('2nd Youth Results'!$E126,'2nd Youth'!$F:$F,0),3),""),"")</f>
        <v xml:space="preserve">Premier Passum 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Aleah Marco</v>
      </c>
      <c r="C127" s="95" t="str">
        <f>IFERROR(IF(INDEX('2nd Youth'!$A:$F,MATCH('2nd Youth Results'!$E127,'2nd Youth'!$F:$F,0),3)&gt;0,INDEX('2nd Youth'!$A:$F,MATCH('2nd Youth Results'!$E127,'2nd Youth'!$F:$F,0),3),""),"")</f>
        <v xml:space="preserve">Premier Passum 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Aleah Marco</v>
      </c>
      <c r="C128" s="95" t="str">
        <f>IFERROR(IF(INDEX('2nd Youth'!$A:$F,MATCH('2nd Youth Results'!$E128,'2nd Youth'!$F:$F,0),3)&gt;0,INDEX('2nd Youth'!$A:$F,MATCH('2nd Youth Results'!$E128,'2nd Youth'!$F:$F,0),3),""),"")</f>
        <v xml:space="preserve">Premier Passum 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Aleah Marco</v>
      </c>
      <c r="C129" s="95" t="str">
        <f>IFERROR(IF(INDEX('2nd Youth'!$A:$F,MATCH('2nd Youth Results'!$E129,'2nd Youth'!$F:$F,0),3)&gt;0,INDEX('2nd Youth'!$A:$F,MATCH('2nd Youth Results'!$E129,'2nd Youth'!$F:$F,0),3),""),"")</f>
        <v xml:space="preserve">Premier Passum 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Aleah Marco</v>
      </c>
      <c r="C130" s="95" t="str">
        <f>IFERROR(IF(INDEX('2nd Youth'!$A:$F,MATCH('2nd Youth Results'!$E130,'2nd Youth'!$F:$F,0),3)&gt;0,INDEX('2nd Youth'!$A:$F,MATCH('2nd Youth Results'!$E130,'2nd Youth'!$F:$F,0),3),""),"")</f>
        <v xml:space="preserve">Premier Passum 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Aleah Marco</v>
      </c>
      <c r="C131" s="95" t="str">
        <f>IFERROR(IF(INDEX('2nd Youth'!$A:$F,MATCH('2nd Youth Results'!$E131,'2nd Youth'!$F:$F,0),3)&gt;0,INDEX('2nd Youth'!$A:$F,MATCH('2nd Youth Results'!$E131,'2nd Youth'!$F:$F,0),3),""),"")</f>
        <v xml:space="preserve">Premier Passum 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Aleah Marco</v>
      </c>
      <c r="C132" s="95" t="str">
        <f>IFERROR(IF(INDEX('2nd Youth'!$A:$F,MATCH('2nd Youth Results'!$E132,'2nd Youth'!$F:$F,0),3)&gt;0,INDEX('2nd Youth'!$A:$F,MATCH('2nd Youth Results'!$E132,'2nd Youth'!$F:$F,0),3),""),"")</f>
        <v xml:space="preserve">Premier Passum 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Aleah Marco</v>
      </c>
      <c r="C133" s="95" t="str">
        <f>IFERROR(IF(INDEX('2nd Youth'!$A:$F,MATCH('2nd Youth Results'!$E133,'2nd Youth'!$F:$F,0),3)&gt;0,INDEX('2nd Youth'!$A:$F,MATCH('2nd Youth Results'!$E133,'2nd Youth'!$F:$F,0),3),""),"")</f>
        <v xml:space="preserve">Premier Passum 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Aleah Marco</v>
      </c>
      <c r="C134" s="95" t="str">
        <f>IFERROR(IF(INDEX('2nd Youth'!$A:$F,MATCH('2nd Youth Results'!$E134,'2nd Youth'!$F:$F,0),3)&gt;0,INDEX('2nd Youth'!$A:$F,MATCH('2nd Youth Results'!$E134,'2nd Youth'!$F:$F,0),3),""),"")</f>
        <v xml:space="preserve">Premier Passum 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Aleah Marco</v>
      </c>
      <c r="C135" s="95" t="str">
        <f>IFERROR(IF(INDEX('2nd Youth'!$A:$F,MATCH('2nd Youth Results'!$E135,'2nd Youth'!$F:$F,0),3)&gt;0,INDEX('2nd Youth'!$A:$F,MATCH('2nd Youth Results'!$E135,'2nd Youth'!$F:$F,0),3),""),"")</f>
        <v xml:space="preserve">Premier Passum 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Aleah Marco</v>
      </c>
      <c r="C136" s="95" t="str">
        <f>IFERROR(IF(INDEX('2nd Youth'!$A:$F,MATCH('2nd Youth Results'!$E136,'2nd Youth'!$F:$F,0),3)&gt;0,INDEX('2nd Youth'!$A:$F,MATCH('2nd Youth Results'!$E136,'2nd Youth'!$F:$F,0),3),""),"")</f>
        <v xml:space="preserve">Premier Passum 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Aleah Marco</v>
      </c>
      <c r="C137" s="95" t="str">
        <f>IFERROR(IF(INDEX('2nd Youth'!$A:$F,MATCH('2nd Youth Results'!$E137,'2nd Youth'!$F:$F,0),3)&gt;0,INDEX('2nd Youth'!$A:$F,MATCH('2nd Youth Results'!$E137,'2nd Youth'!$F:$F,0),3),""),"")</f>
        <v xml:space="preserve">Premier Passum 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Aleah Marco</v>
      </c>
      <c r="C138" s="95" t="str">
        <f>IFERROR(IF(INDEX('2nd Youth'!$A:$F,MATCH('2nd Youth Results'!$E138,'2nd Youth'!$F:$F,0),3)&gt;0,INDEX('2nd Youth'!$A:$F,MATCH('2nd Youth Results'!$E138,'2nd Youth'!$F:$F,0),3),""),"")</f>
        <v xml:space="preserve">Premier Passum 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Aleah Marco</v>
      </c>
      <c r="C139" s="95" t="str">
        <f>IFERROR(IF(INDEX('2nd Youth'!$A:$F,MATCH('2nd Youth Results'!$E139,'2nd Youth'!$F:$F,0),3)&gt;0,INDEX('2nd Youth'!$A:$F,MATCH('2nd Youth Results'!$E139,'2nd Youth'!$F:$F,0),3),""),"")</f>
        <v xml:space="preserve">Premier Passum 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Aleah Marco</v>
      </c>
      <c r="C140" s="95" t="str">
        <f>IFERROR(IF(INDEX('2nd Youth'!$A:$F,MATCH('2nd Youth Results'!$E140,'2nd Youth'!$F:$F,0),3)&gt;0,INDEX('2nd Youth'!$A:$F,MATCH('2nd Youth Results'!$E140,'2nd Youth'!$F:$F,0),3),""),"")</f>
        <v xml:space="preserve">Premier Passum 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Aleah Marco</v>
      </c>
      <c r="C141" s="95" t="str">
        <f>IFERROR(IF(INDEX('2nd Youth'!$A:$F,MATCH('2nd Youth Results'!$E141,'2nd Youth'!$F:$F,0),3)&gt;0,INDEX('2nd Youth'!$A:$F,MATCH('2nd Youth Results'!$E141,'2nd Youth'!$F:$F,0),3),""),"")</f>
        <v xml:space="preserve">Premier Passum 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Aleah Marco</v>
      </c>
      <c r="C142" s="95" t="str">
        <f>IFERROR(IF(INDEX('2nd Youth'!$A:$F,MATCH('2nd Youth Results'!$E142,'2nd Youth'!$F:$F,0),3)&gt;0,INDEX('2nd Youth'!$A:$F,MATCH('2nd Youth Results'!$E142,'2nd Youth'!$F:$F,0),3),""),"")</f>
        <v xml:space="preserve">Premier Passum 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Aleah Marco</v>
      </c>
      <c r="C143" s="95" t="str">
        <f>IFERROR(IF(INDEX('2nd Youth'!$A:$F,MATCH('2nd Youth Results'!$E143,'2nd Youth'!$F:$F,0),3)&gt;0,INDEX('2nd Youth'!$A:$F,MATCH('2nd Youth Results'!$E143,'2nd Youth'!$F:$F,0),3),""),"")</f>
        <v xml:space="preserve">Premier Passum 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Aleah Marco</v>
      </c>
      <c r="C144" s="95" t="str">
        <f>IFERROR(IF(INDEX('2nd Youth'!$A:$F,MATCH('2nd Youth Results'!$E144,'2nd Youth'!$F:$F,0),3)&gt;0,INDEX('2nd Youth'!$A:$F,MATCH('2nd Youth Results'!$E144,'2nd Youth'!$F:$F,0),3),""),"")</f>
        <v xml:space="preserve">Premier Passum 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Aleah Marco</v>
      </c>
      <c r="C145" s="95" t="str">
        <f>IFERROR(IF(INDEX('2nd Youth'!$A:$F,MATCH('2nd Youth Results'!$E145,'2nd Youth'!$F:$F,0),3)&gt;0,INDEX('2nd Youth'!$A:$F,MATCH('2nd Youth Results'!$E145,'2nd Youth'!$F:$F,0),3),""),"")</f>
        <v xml:space="preserve">Premier Passum 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Aleah Marco</v>
      </c>
      <c r="C146" s="95" t="str">
        <f>IFERROR(IF(INDEX('2nd Youth'!$A:$F,MATCH('2nd Youth Results'!$E146,'2nd Youth'!$F:$F,0),3)&gt;0,INDEX('2nd Youth'!$A:$F,MATCH('2nd Youth Results'!$E146,'2nd Youth'!$F:$F,0),3),""),"")</f>
        <v xml:space="preserve">Premier Passum 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Aleah Marco</v>
      </c>
      <c r="C147" s="95" t="str">
        <f>IFERROR(IF(INDEX('2nd Youth'!$A:$F,MATCH('2nd Youth Results'!$E147,'2nd Youth'!$F:$F,0),3)&gt;0,INDEX('2nd Youth'!$A:$F,MATCH('2nd Youth Results'!$E147,'2nd Youth'!$F:$F,0),3),""),"")</f>
        <v xml:space="preserve">Premier Passum 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Aleah Marco</v>
      </c>
      <c r="C148" s="95" t="str">
        <f>IFERROR(IF(INDEX('2nd Youth'!$A:$F,MATCH('2nd Youth Results'!$E148,'2nd Youth'!$F:$F,0),3)&gt;0,INDEX('2nd Youth'!$A:$F,MATCH('2nd Youth Results'!$E148,'2nd Youth'!$F:$F,0),3),""),"")</f>
        <v xml:space="preserve">Premier Passum 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Aleah Marco</v>
      </c>
      <c r="C149" s="95" t="str">
        <f>IFERROR(IF(INDEX('2nd Youth'!$A:$F,MATCH('2nd Youth Results'!$E149,'2nd Youth'!$F:$F,0),3)&gt;0,INDEX('2nd Youth'!$A:$F,MATCH('2nd Youth Results'!$E149,'2nd Youth'!$F:$F,0),3),""),"")</f>
        <v xml:space="preserve">Premier Passum 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Aleah Marco</v>
      </c>
      <c r="C150" s="95" t="str">
        <f>IFERROR(IF(INDEX('2nd Youth'!$A:$F,MATCH('2nd Youth Results'!$E150,'2nd Youth'!$F:$F,0),3)&gt;0,INDEX('2nd Youth'!$A:$F,MATCH('2nd Youth Results'!$E150,'2nd Youth'!$F:$F,0),3),""),"")</f>
        <v xml:space="preserve">Premier Passum 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Aleah Marco</v>
      </c>
      <c r="C151" s="95" t="str">
        <f>IFERROR(IF(INDEX('2nd Youth'!$A:$F,MATCH('2nd Youth Results'!$E151,'2nd Youth'!$F:$F,0),3)&gt;0,INDEX('2nd Youth'!$A:$F,MATCH('2nd Youth Results'!$E151,'2nd Youth'!$F:$F,0),3),""),"")</f>
        <v xml:space="preserve">Premier Passum 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Aleah Marco</v>
      </c>
      <c r="C152" s="95" t="str">
        <f>IFERROR(IF(INDEX('2nd Youth'!$A:$F,MATCH('2nd Youth Results'!$E152,'2nd Youth'!$F:$F,0),3)&gt;0,INDEX('2nd Youth'!$A:$F,MATCH('2nd Youth Results'!$E152,'2nd Youth'!$F:$F,0),3),""),"")</f>
        <v xml:space="preserve">Premier Passum 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Aleah Marco</v>
      </c>
      <c r="C153" s="95" t="str">
        <f>IFERROR(IF(INDEX('2nd Youth'!$A:$F,MATCH('2nd Youth Results'!$E153,'2nd Youth'!$F:$F,0),3)&gt;0,INDEX('2nd Youth'!$A:$F,MATCH('2nd Youth Results'!$E153,'2nd Youth'!$F:$F,0),3),""),"")</f>
        <v xml:space="preserve">Premier Passum 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Aleah Marco</v>
      </c>
      <c r="C154" s="95" t="str">
        <f>IFERROR(IF(INDEX('2nd Youth'!$A:$F,MATCH('2nd Youth Results'!$E154,'2nd Youth'!$F:$F,0),3)&gt;0,INDEX('2nd Youth'!$A:$F,MATCH('2nd Youth Results'!$E154,'2nd Youth'!$F:$F,0),3),""),"")</f>
        <v xml:space="preserve">Premier Passum 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Aleah Marco</v>
      </c>
      <c r="C155" s="95" t="str">
        <f>IFERROR(IF(INDEX('2nd Youth'!$A:$F,MATCH('2nd Youth Results'!$E155,'2nd Youth'!$F:$F,0),3)&gt;0,INDEX('2nd Youth'!$A:$F,MATCH('2nd Youth Results'!$E155,'2nd Youth'!$F:$F,0),3),""),"")</f>
        <v xml:space="preserve">Premier Passum 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Aleah Marco</v>
      </c>
      <c r="C156" s="95" t="str">
        <f>IFERROR(IF(INDEX('2nd Youth'!$A:$F,MATCH('2nd Youth Results'!$E156,'2nd Youth'!$F:$F,0),3)&gt;0,INDEX('2nd Youth'!$A:$F,MATCH('2nd Youth Results'!$E156,'2nd Youth'!$F:$F,0),3),""),"")</f>
        <v xml:space="preserve">Premier Passum 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Aleah Marco</v>
      </c>
      <c r="C157" s="95" t="str">
        <f>IFERROR(IF(INDEX('2nd Youth'!$A:$F,MATCH('2nd Youth Results'!$E157,'2nd Youth'!$F:$F,0),3)&gt;0,INDEX('2nd Youth'!$A:$F,MATCH('2nd Youth Results'!$E157,'2nd Youth'!$F:$F,0),3),""),"")</f>
        <v xml:space="preserve">Premier Passum 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Aleah Marco</v>
      </c>
      <c r="C158" s="95" t="str">
        <f>IFERROR(IF(INDEX('2nd Youth'!$A:$F,MATCH('2nd Youth Results'!$E158,'2nd Youth'!$F:$F,0),3)&gt;0,INDEX('2nd Youth'!$A:$F,MATCH('2nd Youth Results'!$E158,'2nd Youth'!$F:$F,0),3),""),"")</f>
        <v xml:space="preserve">Premier Passum 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Aleah Marco</v>
      </c>
      <c r="C159" s="95" t="str">
        <f>IFERROR(IF(INDEX('2nd Youth'!$A:$F,MATCH('2nd Youth Results'!$E159,'2nd Youth'!$F:$F,0),3)&gt;0,INDEX('2nd Youth'!$A:$F,MATCH('2nd Youth Results'!$E159,'2nd Youth'!$F:$F,0),3),""),"")</f>
        <v xml:space="preserve">Premier Passum 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Aleah Marco</v>
      </c>
      <c r="C160" s="95" t="str">
        <f>IFERROR(IF(INDEX('2nd Youth'!$A:$F,MATCH('2nd Youth Results'!$E160,'2nd Youth'!$F:$F,0),3)&gt;0,INDEX('2nd Youth'!$A:$F,MATCH('2nd Youth Results'!$E160,'2nd Youth'!$F:$F,0),3),""),"")</f>
        <v xml:space="preserve">Premier Passum 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Aleah Marco</v>
      </c>
      <c r="C161" s="95" t="str">
        <f>IFERROR(IF(INDEX('2nd Youth'!$A:$F,MATCH('2nd Youth Results'!$E161,'2nd Youth'!$F:$F,0),3)&gt;0,INDEX('2nd Youth'!$A:$F,MATCH('2nd Youth Results'!$E161,'2nd Youth'!$F:$F,0),3),""),"")</f>
        <v xml:space="preserve">Premier Passum 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Aleah Marco</v>
      </c>
      <c r="C162" s="95" t="str">
        <f>IFERROR(IF(INDEX('2nd Youth'!$A:$F,MATCH('2nd Youth Results'!$E162,'2nd Youth'!$F:$F,0),3)&gt;0,INDEX('2nd Youth'!$A:$F,MATCH('2nd Youth Results'!$E162,'2nd Youth'!$F:$F,0),3),""),"")</f>
        <v xml:space="preserve">Premier Passum 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Aleah Marco</v>
      </c>
      <c r="C163" s="95" t="str">
        <f>IFERROR(IF(INDEX('2nd Youth'!$A:$F,MATCH('2nd Youth Results'!$E163,'2nd Youth'!$F:$F,0),3)&gt;0,INDEX('2nd Youth'!$A:$F,MATCH('2nd Youth Results'!$E163,'2nd Youth'!$F:$F,0),3),""),"")</f>
        <v xml:space="preserve">Premier Passum 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Aleah Marco</v>
      </c>
      <c r="C164" s="95" t="str">
        <f>IFERROR(IF(INDEX('2nd Youth'!$A:$F,MATCH('2nd Youth Results'!$E164,'2nd Youth'!$F:$F,0),3)&gt;0,INDEX('2nd Youth'!$A:$F,MATCH('2nd Youth Results'!$E164,'2nd Youth'!$F:$F,0),3),""),"")</f>
        <v xml:space="preserve">Premier Passum 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Aleah Marco</v>
      </c>
      <c r="C165" s="95" t="str">
        <f>IFERROR(IF(INDEX('2nd Youth'!$A:$F,MATCH('2nd Youth Results'!$E165,'2nd Youth'!$F:$F,0),3)&gt;0,INDEX('2nd Youth'!$A:$F,MATCH('2nd Youth Results'!$E165,'2nd Youth'!$F:$F,0),3),""),"")</f>
        <v xml:space="preserve">Premier Passum 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Aleah Marco</v>
      </c>
      <c r="C166" s="95" t="str">
        <f>IFERROR(IF(INDEX('2nd Youth'!$A:$F,MATCH('2nd Youth Results'!$E166,'2nd Youth'!$F:$F,0),3)&gt;0,INDEX('2nd Youth'!$A:$F,MATCH('2nd Youth Results'!$E166,'2nd Youth'!$F:$F,0),3),""),"")</f>
        <v xml:space="preserve">Premier Passum 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Aleah Marco</v>
      </c>
      <c r="C167" s="95" t="str">
        <f>IFERROR(IF(INDEX('2nd Youth'!$A:$F,MATCH('2nd Youth Results'!$E167,'2nd Youth'!$F:$F,0),3)&gt;0,INDEX('2nd Youth'!$A:$F,MATCH('2nd Youth Results'!$E167,'2nd Youth'!$F:$F,0),3),""),"")</f>
        <v xml:space="preserve">Premier Passum 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Aleah Marco</v>
      </c>
      <c r="C168" s="95" t="str">
        <f>IFERROR(IF(INDEX('2nd Youth'!$A:$F,MATCH('2nd Youth Results'!$E168,'2nd Youth'!$F:$F,0),3)&gt;0,INDEX('2nd Youth'!$A:$F,MATCH('2nd Youth Results'!$E168,'2nd Youth'!$F:$F,0),3),""),"")</f>
        <v xml:space="preserve">Premier Passum 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Aleah Marco</v>
      </c>
      <c r="C169" s="95" t="str">
        <f>IFERROR(IF(INDEX('2nd Youth'!$A:$F,MATCH('2nd Youth Results'!$E169,'2nd Youth'!$F:$F,0),3)&gt;0,INDEX('2nd Youth'!$A:$F,MATCH('2nd Youth Results'!$E169,'2nd Youth'!$F:$F,0),3),""),"")</f>
        <v xml:space="preserve">Premier Passum 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Aleah Marco</v>
      </c>
      <c r="C170" s="95" t="str">
        <f>IFERROR(IF(INDEX('2nd Youth'!$A:$F,MATCH('2nd Youth Results'!$E170,'2nd Youth'!$F:$F,0),3)&gt;0,INDEX('2nd Youth'!$A:$F,MATCH('2nd Youth Results'!$E170,'2nd Youth'!$F:$F,0),3),""),"")</f>
        <v xml:space="preserve">Premier Passum 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Aleah Marco</v>
      </c>
      <c r="C171" s="95" t="str">
        <f>IFERROR(IF(INDEX('2nd Youth'!$A:$F,MATCH('2nd Youth Results'!$E171,'2nd Youth'!$F:$F,0),3)&gt;0,INDEX('2nd Youth'!$A:$F,MATCH('2nd Youth Results'!$E171,'2nd Youth'!$F:$F,0),3),""),"")</f>
        <v xml:space="preserve">Premier Passum 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Aleah Marco</v>
      </c>
      <c r="C172" s="95" t="str">
        <f>IFERROR(IF(INDEX('2nd Youth'!$A:$F,MATCH('2nd Youth Results'!$E172,'2nd Youth'!$F:$F,0),3)&gt;0,INDEX('2nd Youth'!$A:$F,MATCH('2nd Youth Results'!$E172,'2nd Youth'!$F:$F,0),3),""),"")</f>
        <v xml:space="preserve">Premier Passum 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Aleah Marco</v>
      </c>
      <c r="C173" s="95" t="str">
        <f>IFERROR(IF(INDEX('2nd Youth'!$A:$F,MATCH('2nd Youth Results'!$E173,'2nd Youth'!$F:$F,0),3)&gt;0,INDEX('2nd Youth'!$A:$F,MATCH('2nd Youth Results'!$E173,'2nd Youth'!$F:$F,0),3),""),"")</f>
        <v xml:space="preserve">Premier Passum 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Aleah Marco</v>
      </c>
      <c r="C174" s="95" t="str">
        <f>IFERROR(IF(INDEX('2nd Youth'!$A:$F,MATCH('2nd Youth Results'!$E174,'2nd Youth'!$F:$F,0),3)&gt;0,INDEX('2nd Youth'!$A:$F,MATCH('2nd Youth Results'!$E174,'2nd Youth'!$F:$F,0),3),""),"")</f>
        <v xml:space="preserve">Premier Passum 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Aleah Marco</v>
      </c>
      <c r="C175" s="95" t="str">
        <f>IFERROR(IF(INDEX('2nd Youth'!$A:$F,MATCH('2nd Youth Results'!$E175,'2nd Youth'!$F:$F,0),3)&gt;0,INDEX('2nd Youth'!$A:$F,MATCH('2nd Youth Results'!$E175,'2nd Youth'!$F:$F,0),3),""),"")</f>
        <v xml:space="preserve">Premier Passum 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Aleah Marco</v>
      </c>
      <c r="C176" s="95" t="str">
        <f>IFERROR(IF(INDEX('2nd Youth'!$A:$F,MATCH('2nd Youth Results'!$E176,'2nd Youth'!$F:$F,0),3)&gt;0,INDEX('2nd Youth'!$A:$F,MATCH('2nd Youth Results'!$E176,'2nd Youth'!$F:$F,0),3),""),"")</f>
        <v xml:space="preserve">Premier Passum 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Aleah Marco</v>
      </c>
      <c r="C177" s="95" t="str">
        <f>IFERROR(IF(INDEX('2nd Youth'!$A:$F,MATCH('2nd Youth Results'!$E177,'2nd Youth'!$F:$F,0),3)&gt;0,INDEX('2nd Youth'!$A:$F,MATCH('2nd Youth Results'!$E177,'2nd Youth'!$F:$F,0),3),""),"")</f>
        <v xml:space="preserve">Premier Passum 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Aleah Marco</v>
      </c>
      <c r="C178" s="95" t="str">
        <f>IFERROR(IF(INDEX('2nd Youth'!$A:$F,MATCH('2nd Youth Results'!$E178,'2nd Youth'!$F:$F,0),3)&gt;0,INDEX('2nd Youth'!$A:$F,MATCH('2nd Youth Results'!$E178,'2nd Youth'!$F:$F,0),3),""),"")</f>
        <v xml:space="preserve">Premier Passum 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Aleah Marco</v>
      </c>
      <c r="C179" s="95" t="str">
        <f>IFERROR(IF(INDEX('2nd Youth'!$A:$F,MATCH('2nd Youth Results'!$E179,'2nd Youth'!$F:$F,0),3)&gt;0,INDEX('2nd Youth'!$A:$F,MATCH('2nd Youth Results'!$E179,'2nd Youth'!$F:$F,0),3),""),"")</f>
        <v xml:space="preserve">Premier Passum 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Aleah Marco</v>
      </c>
      <c r="C180" s="95" t="str">
        <f>IFERROR(IF(INDEX('2nd Youth'!$A:$F,MATCH('2nd Youth Results'!$E180,'2nd Youth'!$F:$F,0),3)&gt;0,INDEX('2nd Youth'!$A:$F,MATCH('2nd Youth Results'!$E180,'2nd Youth'!$F:$F,0),3),""),"")</f>
        <v xml:space="preserve">Premier Passum 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Aleah Marco</v>
      </c>
      <c r="C181" s="95" t="str">
        <f>IFERROR(IF(INDEX('2nd Youth'!$A:$F,MATCH('2nd Youth Results'!$E181,'2nd Youth'!$F:$F,0),3)&gt;0,INDEX('2nd Youth'!$A:$F,MATCH('2nd Youth Results'!$E181,'2nd Youth'!$F:$F,0),3),""),"")</f>
        <v xml:space="preserve">Premier Passum 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Aleah Marco</v>
      </c>
      <c r="C182" s="95" t="str">
        <f>IFERROR(IF(INDEX('2nd Youth'!$A:$F,MATCH('2nd Youth Results'!$E182,'2nd Youth'!$F:$F,0),3)&gt;0,INDEX('2nd Youth'!$A:$F,MATCH('2nd Youth Results'!$E182,'2nd Youth'!$F:$F,0),3),""),"")</f>
        <v xml:space="preserve">Premier Passum 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Aleah Marco</v>
      </c>
      <c r="C183" s="95" t="str">
        <f>IFERROR(IF(INDEX('2nd Youth'!$A:$F,MATCH('2nd Youth Results'!$E183,'2nd Youth'!$F:$F,0),3)&gt;0,INDEX('2nd Youth'!$A:$F,MATCH('2nd Youth Results'!$E183,'2nd Youth'!$F:$F,0),3),""),"")</f>
        <v xml:space="preserve">Premier Passum 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Aleah Marco</v>
      </c>
      <c r="C184" s="95" t="str">
        <f>IFERROR(IF(INDEX('2nd Youth'!$A:$F,MATCH('2nd Youth Results'!$E184,'2nd Youth'!$F:$F,0),3)&gt;0,INDEX('2nd Youth'!$A:$F,MATCH('2nd Youth Results'!$E184,'2nd Youth'!$F:$F,0),3),""),"")</f>
        <v xml:space="preserve">Premier Passum 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Aleah Marco</v>
      </c>
      <c r="C185" s="95" t="str">
        <f>IFERROR(IF(INDEX('2nd Youth'!$A:$F,MATCH('2nd Youth Results'!$E185,'2nd Youth'!$F:$F,0),3)&gt;0,INDEX('2nd Youth'!$A:$F,MATCH('2nd Youth Results'!$E185,'2nd Youth'!$F:$F,0),3),""),"")</f>
        <v xml:space="preserve">Premier Passum 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Aleah Marco</v>
      </c>
      <c r="C186" s="95" t="str">
        <f>IFERROR(IF(INDEX('2nd Youth'!$A:$F,MATCH('2nd Youth Results'!$E186,'2nd Youth'!$F:$F,0),3)&gt;0,INDEX('2nd Youth'!$A:$F,MATCH('2nd Youth Results'!$E186,'2nd Youth'!$F:$F,0),3),""),"")</f>
        <v xml:space="preserve">Premier Passum 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Aleah Marco</v>
      </c>
      <c r="C187" s="95" t="str">
        <f>IFERROR(IF(INDEX('2nd Youth'!$A:$F,MATCH('2nd Youth Results'!$E187,'2nd Youth'!$F:$F,0),3)&gt;0,INDEX('2nd Youth'!$A:$F,MATCH('2nd Youth Results'!$E187,'2nd Youth'!$F:$F,0),3),""),"")</f>
        <v xml:space="preserve">Premier Passum 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Aleah Marco</v>
      </c>
      <c r="C188" s="95" t="str">
        <f>IFERROR(IF(INDEX('2nd Youth'!$A:$F,MATCH('2nd Youth Results'!$E188,'2nd Youth'!$F:$F,0),3)&gt;0,INDEX('2nd Youth'!$A:$F,MATCH('2nd Youth Results'!$E188,'2nd Youth'!$F:$F,0),3),""),"")</f>
        <v xml:space="preserve">Premier Passum 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Aleah Marco</v>
      </c>
      <c r="C189" s="95" t="str">
        <f>IFERROR(IF(INDEX('2nd Youth'!$A:$F,MATCH('2nd Youth Results'!$E189,'2nd Youth'!$F:$F,0),3)&gt;0,INDEX('2nd Youth'!$A:$F,MATCH('2nd Youth Results'!$E189,'2nd Youth'!$F:$F,0),3),""),"")</f>
        <v xml:space="preserve">Premier Passum 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Aleah Marco</v>
      </c>
      <c r="C190" s="95" t="str">
        <f>IFERROR(IF(INDEX('2nd Youth'!$A:$F,MATCH('2nd Youth Results'!$E190,'2nd Youth'!$F:$F,0),3)&gt;0,INDEX('2nd Youth'!$A:$F,MATCH('2nd Youth Results'!$E190,'2nd Youth'!$F:$F,0),3),""),"")</f>
        <v xml:space="preserve">Premier Passum 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Aleah Marco</v>
      </c>
      <c r="C191" s="95" t="str">
        <f>IFERROR(IF(INDEX('2nd Youth'!$A:$F,MATCH('2nd Youth Results'!$E191,'2nd Youth'!$F:$F,0),3)&gt;0,INDEX('2nd Youth'!$A:$F,MATCH('2nd Youth Results'!$E191,'2nd Youth'!$F:$F,0),3),""),"")</f>
        <v xml:space="preserve">Premier Passum 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Aleah Marco</v>
      </c>
      <c r="C192" s="95" t="str">
        <f>IFERROR(IF(INDEX('2nd Youth'!$A:$F,MATCH('2nd Youth Results'!$E192,'2nd Youth'!$F:$F,0),3)&gt;0,INDEX('2nd Youth'!$A:$F,MATCH('2nd Youth Results'!$E192,'2nd Youth'!$F:$F,0),3),""),"")</f>
        <v xml:space="preserve">Premier Passum 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Aleah Marco</v>
      </c>
      <c r="C193" s="95" t="str">
        <f>IFERROR(IF(INDEX('2nd Youth'!$A:$F,MATCH('2nd Youth Results'!$E193,'2nd Youth'!$F:$F,0),3)&gt;0,INDEX('2nd Youth'!$A:$F,MATCH('2nd Youth Results'!$E193,'2nd Youth'!$F:$F,0),3),""),"")</f>
        <v xml:space="preserve">Premier Passum 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Aleah Marco</v>
      </c>
      <c r="C194" s="95" t="str">
        <f>IFERROR(IF(INDEX('2nd Youth'!$A:$F,MATCH('2nd Youth Results'!$E194,'2nd Youth'!$F:$F,0),3)&gt;0,INDEX('2nd Youth'!$A:$F,MATCH('2nd Youth Results'!$E194,'2nd Youth'!$F:$F,0),3),""),"")</f>
        <v xml:space="preserve">Premier Passum 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Aleah Marco</v>
      </c>
      <c r="C195" s="95" t="str">
        <f>IFERROR(IF(INDEX('2nd Youth'!$A:$F,MATCH('2nd Youth Results'!$E195,'2nd Youth'!$F:$F,0),3)&gt;0,INDEX('2nd Youth'!$A:$F,MATCH('2nd Youth Results'!$E195,'2nd Youth'!$F:$F,0),3),""),"")</f>
        <v xml:space="preserve">Premier Passum 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Aleah Marco</v>
      </c>
      <c r="C196" s="95" t="str">
        <f>IFERROR(IF(INDEX('2nd Youth'!$A:$F,MATCH('2nd Youth Results'!$E196,'2nd Youth'!$F:$F,0),3)&gt;0,INDEX('2nd Youth'!$A:$F,MATCH('2nd Youth Results'!$E196,'2nd Youth'!$F:$F,0),3),""),"")</f>
        <v xml:space="preserve">Premier Passum 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Aleah Marco</v>
      </c>
      <c r="C197" s="95" t="str">
        <f>IFERROR(IF(INDEX('2nd Youth'!$A:$F,MATCH('2nd Youth Results'!$E197,'2nd Youth'!$F:$F,0),3)&gt;0,INDEX('2nd Youth'!$A:$F,MATCH('2nd Youth Results'!$E197,'2nd Youth'!$F:$F,0),3),""),"")</f>
        <v xml:space="preserve">Premier Passum 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Aleah Marco</v>
      </c>
      <c r="C198" s="95" t="str">
        <f>IFERROR(IF(INDEX('2nd Youth'!$A:$F,MATCH('2nd Youth Results'!$E198,'2nd Youth'!$F:$F,0),3)&gt;0,INDEX('2nd Youth'!$A:$F,MATCH('2nd Youth Results'!$E198,'2nd Youth'!$F:$F,0),3),""),"")</f>
        <v xml:space="preserve">Premier Passum 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Aleah Marco</v>
      </c>
      <c r="C199" s="95" t="str">
        <f>IFERROR(IF(INDEX('2nd Youth'!$A:$F,MATCH('2nd Youth Results'!$E199,'2nd Youth'!$F:$F,0),3)&gt;0,INDEX('2nd Youth'!$A:$F,MATCH('2nd Youth Results'!$E199,'2nd Youth'!$F:$F,0),3),""),"")</f>
        <v xml:space="preserve">Premier Passum 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Aleah Marco</v>
      </c>
      <c r="C200" s="95" t="str">
        <f>IFERROR(IF(INDEX('2nd Youth'!$A:$F,MATCH('2nd Youth Results'!$E200,'2nd Youth'!$F:$F,0),3)&gt;0,INDEX('2nd Youth'!$A:$F,MATCH('2nd Youth Results'!$E200,'2nd Youth'!$F:$F,0),3),""),"")</f>
        <v xml:space="preserve">Premier Passum 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Aleah Marco</v>
      </c>
      <c r="C201" s="95" t="str">
        <f>IFERROR(IF(INDEX('2nd Youth'!$A:$F,MATCH('2nd Youth Results'!$E201,'2nd Youth'!$F:$F,0),3)&gt;0,INDEX('2nd Youth'!$A:$F,MATCH('2nd Youth Results'!$E201,'2nd Youth'!$F:$F,0),3),""),"")</f>
        <v xml:space="preserve">Premier Passum 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Aleah Marco</v>
      </c>
      <c r="C202" s="95" t="str">
        <f>IFERROR(IF(INDEX('2nd Youth'!$A:$F,MATCH('2nd Youth Results'!$E202,'2nd Youth'!$F:$F,0),3)&gt;0,INDEX('2nd Youth'!$A:$F,MATCH('2nd Youth Results'!$E202,'2nd Youth'!$F:$F,0),3),""),"")</f>
        <v xml:space="preserve">Premier Passum 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Aleah Marco</v>
      </c>
      <c r="C203" s="95" t="str">
        <f>IFERROR(IF(INDEX('2nd Youth'!$A:$F,MATCH('2nd Youth Results'!$E203,'2nd Youth'!$F:$F,0),3)&gt;0,INDEX('2nd Youth'!$A:$F,MATCH('2nd Youth Results'!$E203,'2nd Youth'!$F:$F,0),3),""),"")</f>
        <v xml:space="preserve">Premier Passum 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Aleah Marco</v>
      </c>
      <c r="C204" s="95" t="str">
        <f>IFERROR(IF(INDEX('2nd Youth'!$A:$F,MATCH('2nd Youth Results'!$E204,'2nd Youth'!$F:$F,0),3)&gt;0,INDEX('2nd Youth'!$A:$F,MATCH('2nd Youth Results'!$E204,'2nd Youth'!$F:$F,0),3),""),"")</f>
        <v xml:space="preserve">Premier Passum 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Aleah Marco</v>
      </c>
      <c r="C205" s="95" t="str">
        <f>IFERROR(IF(INDEX('2nd Youth'!$A:$F,MATCH('2nd Youth Results'!$E205,'2nd Youth'!$F:$F,0),3)&gt;0,INDEX('2nd Youth'!$A:$F,MATCH('2nd Youth Results'!$E205,'2nd Youth'!$F:$F,0),3),""),"")</f>
        <v xml:space="preserve">Premier Passum 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Aleah Marco</v>
      </c>
      <c r="C206" s="95" t="str">
        <f>IFERROR(IF(INDEX('2nd Youth'!$A:$F,MATCH('2nd Youth Results'!$E206,'2nd Youth'!$F:$F,0),3)&gt;0,INDEX('2nd Youth'!$A:$F,MATCH('2nd Youth Results'!$E206,'2nd Youth'!$F:$F,0),3),""),"")</f>
        <v xml:space="preserve">Premier Passum 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Aleah Marco</v>
      </c>
      <c r="C207" s="95" t="str">
        <f>IFERROR(IF(INDEX('2nd Youth'!$A:$F,MATCH('2nd Youth Results'!$E207,'2nd Youth'!$F:$F,0),3)&gt;0,INDEX('2nd Youth'!$A:$F,MATCH('2nd Youth Results'!$E207,'2nd Youth'!$F:$F,0),3),""),"")</f>
        <v xml:space="preserve">Premier Passum 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Aleah Marco</v>
      </c>
      <c r="C208" s="95" t="str">
        <f>IFERROR(IF(INDEX('2nd Youth'!$A:$F,MATCH('2nd Youth Results'!$E208,'2nd Youth'!$F:$F,0),3)&gt;0,INDEX('2nd Youth'!$A:$F,MATCH('2nd Youth Results'!$E208,'2nd Youth'!$F:$F,0),3),""),"")</f>
        <v xml:space="preserve">Premier Passum 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Aleah Marco</v>
      </c>
      <c r="C209" s="95" t="str">
        <f>IFERROR(IF(INDEX('2nd Youth'!$A:$F,MATCH('2nd Youth Results'!$E209,'2nd Youth'!$F:$F,0),3)&gt;0,INDEX('2nd Youth'!$A:$F,MATCH('2nd Youth Results'!$E209,'2nd Youth'!$F:$F,0),3),""),"")</f>
        <v xml:space="preserve">Premier Passum 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Aleah Marco</v>
      </c>
      <c r="C210" s="95" t="str">
        <f>IFERROR(IF(INDEX('2nd Youth'!$A:$F,MATCH('2nd Youth Results'!$E210,'2nd Youth'!$F:$F,0),3)&gt;0,INDEX('2nd Youth'!$A:$F,MATCH('2nd Youth Results'!$E210,'2nd Youth'!$F:$F,0),3),""),"")</f>
        <v xml:space="preserve">Premier Passum 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Aleah Marco</v>
      </c>
      <c r="C211" s="95" t="str">
        <f>IFERROR(IF(INDEX('2nd Youth'!$A:$F,MATCH('2nd Youth Results'!$E211,'2nd Youth'!$F:$F,0),3)&gt;0,INDEX('2nd Youth'!$A:$F,MATCH('2nd Youth Results'!$E211,'2nd Youth'!$F:$F,0),3),""),"")</f>
        <v xml:space="preserve">Premier Passum 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Aleah Marco</v>
      </c>
      <c r="C212" s="95" t="str">
        <f>IFERROR(IF(INDEX('2nd Youth'!$A:$F,MATCH('2nd Youth Results'!$E212,'2nd Youth'!$F:$F,0),3)&gt;0,INDEX('2nd Youth'!$A:$F,MATCH('2nd Youth Results'!$E212,'2nd Youth'!$F:$F,0),3),""),"")</f>
        <v xml:space="preserve">Premier Passum 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Aleah Marco</v>
      </c>
      <c r="C213" s="95" t="str">
        <f>IFERROR(IF(INDEX('2nd Youth'!$A:$F,MATCH('2nd Youth Results'!$E213,'2nd Youth'!$F:$F,0),3)&gt;0,INDEX('2nd Youth'!$A:$F,MATCH('2nd Youth Results'!$E213,'2nd Youth'!$F:$F,0),3),""),"")</f>
        <v xml:space="preserve">Premier Passum 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Aleah Marco</v>
      </c>
      <c r="C214" s="95" t="str">
        <f>IFERROR(IF(INDEX('2nd Youth'!$A:$F,MATCH('2nd Youth Results'!$E214,'2nd Youth'!$F:$F,0),3)&gt;0,INDEX('2nd Youth'!$A:$F,MATCH('2nd Youth Results'!$E214,'2nd Youth'!$F:$F,0),3),""),"")</f>
        <v xml:space="preserve">Premier Passum 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Aleah Marco</v>
      </c>
      <c r="C215" s="95" t="str">
        <f>IFERROR(IF(INDEX('2nd Youth'!$A:$F,MATCH('2nd Youth Results'!$E215,'2nd Youth'!$F:$F,0),3)&gt;0,INDEX('2nd Youth'!$A:$F,MATCH('2nd Youth Results'!$E215,'2nd Youth'!$F:$F,0),3),""),"")</f>
        <v xml:space="preserve">Premier Passum 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Aleah Marco</v>
      </c>
      <c r="C216" s="95" t="str">
        <f>IFERROR(IF(INDEX('2nd Youth'!$A:$F,MATCH('2nd Youth Results'!$E216,'2nd Youth'!$F:$F,0),3)&gt;0,INDEX('2nd Youth'!$A:$F,MATCH('2nd Youth Results'!$E216,'2nd Youth'!$F:$F,0),3),""),"")</f>
        <v xml:space="preserve">Premier Passum 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Aleah Marco</v>
      </c>
      <c r="C217" s="95" t="str">
        <f>IFERROR(IF(INDEX('2nd Youth'!$A:$F,MATCH('2nd Youth Results'!$E217,'2nd Youth'!$F:$F,0),3)&gt;0,INDEX('2nd Youth'!$A:$F,MATCH('2nd Youth Results'!$E217,'2nd Youth'!$F:$F,0),3),""),"")</f>
        <v xml:space="preserve">Premier Passum 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Aleah Marco</v>
      </c>
      <c r="C218" s="95" t="str">
        <f>IFERROR(IF(INDEX('2nd Youth'!$A:$F,MATCH('2nd Youth Results'!$E218,'2nd Youth'!$F:$F,0),3)&gt;0,INDEX('2nd Youth'!$A:$F,MATCH('2nd Youth Results'!$E218,'2nd Youth'!$F:$F,0),3),""),"")</f>
        <v xml:space="preserve">Premier Passum 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Aleah Marco</v>
      </c>
      <c r="C219" s="95" t="str">
        <f>IFERROR(IF(INDEX('2nd Youth'!$A:$F,MATCH('2nd Youth Results'!$E219,'2nd Youth'!$F:$F,0),3)&gt;0,INDEX('2nd Youth'!$A:$F,MATCH('2nd Youth Results'!$E219,'2nd Youth'!$F:$F,0),3),""),"")</f>
        <v xml:space="preserve">Premier Passum 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Aleah Marco</v>
      </c>
      <c r="C220" s="95" t="str">
        <f>IFERROR(IF(INDEX('2nd Youth'!$A:$F,MATCH('2nd Youth Results'!$E220,'2nd Youth'!$F:$F,0),3)&gt;0,INDEX('2nd Youth'!$A:$F,MATCH('2nd Youth Results'!$E220,'2nd Youth'!$F:$F,0),3),""),"")</f>
        <v xml:space="preserve">Premier Passum 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Aleah Marco</v>
      </c>
      <c r="C221" s="95" t="str">
        <f>IFERROR(IF(INDEX('2nd Youth'!$A:$F,MATCH('2nd Youth Results'!$E221,'2nd Youth'!$F:$F,0),3)&gt;0,INDEX('2nd Youth'!$A:$F,MATCH('2nd Youth Results'!$E221,'2nd Youth'!$F:$F,0),3),""),"")</f>
        <v xml:space="preserve">Premier Passum 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Aleah Marco</v>
      </c>
      <c r="C222" s="95" t="str">
        <f>IFERROR(IF(INDEX('2nd Youth'!$A:$F,MATCH('2nd Youth Results'!$E222,'2nd Youth'!$F:$F,0),3)&gt;0,INDEX('2nd Youth'!$A:$F,MATCH('2nd Youth Results'!$E222,'2nd Youth'!$F:$F,0),3),""),"")</f>
        <v xml:space="preserve">Premier Passum 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Aleah Marco</v>
      </c>
      <c r="C223" s="95" t="str">
        <f>IFERROR(IF(INDEX('2nd Youth'!$A:$F,MATCH('2nd Youth Results'!$E223,'2nd Youth'!$F:$F,0),3)&gt;0,INDEX('2nd Youth'!$A:$F,MATCH('2nd Youth Results'!$E223,'2nd Youth'!$F:$F,0),3),""),"")</f>
        <v xml:space="preserve">Premier Passum 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Aleah Marco</v>
      </c>
      <c r="C224" s="95" t="str">
        <f>IFERROR(IF(INDEX('2nd Youth'!$A:$F,MATCH('2nd Youth Results'!$E224,'2nd Youth'!$F:$F,0),3)&gt;0,INDEX('2nd Youth'!$A:$F,MATCH('2nd Youth Results'!$E224,'2nd Youth'!$F:$F,0),3),""),"")</f>
        <v xml:space="preserve">Premier Passum 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Aleah Marco</v>
      </c>
      <c r="C225" s="95" t="str">
        <f>IFERROR(IF(INDEX('2nd Youth'!$A:$F,MATCH('2nd Youth Results'!$E225,'2nd Youth'!$F:$F,0),3)&gt;0,INDEX('2nd Youth'!$A:$F,MATCH('2nd Youth Results'!$E225,'2nd Youth'!$F:$F,0),3),""),"")</f>
        <v xml:space="preserve">Premier Passum 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Aleah Marco</v>
      </c>
      <c r="C226" s="95" t="str">
        <f>IFERROR(IF(INDEX('2nd Youth'!$A:$F,MATCH('2nd Youth Results'!$E226,'2nd Youth'!$F:$F,0),3)&gt;0,INDEX('2nd Youth'!$A:$F,MATCH('2nd Youth Results'!$E226,'2nd Youth'!$F:$F,0),3),""),"")</f>
        <v xml:space="preserve">Premier Passum 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Aleah Marco</v>
      </c>
      <c r="C227" s="95" t="str">
        <f>IFERROR(IF(INDEX('2nd Youth'!$A:$F,MATCH('2nd Youth Results'!$E227,'2nd Youth'!$F:$F,0),3)&gt;0,INDEX('2nd Youth'!$A:$F,MATCH('2nd Youth Results'!$E227,'2nd Youth'!$F:$F,0),3),""),"")</f>
        <v xml:space="preserve">Premier Passum 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Aleah Marco</v>
      </c>
      <c r="C228" s="95" t="str">
        <f>IFERROR(IF(INDEX('2nd Youth'!$A:$F,MATCH('2nd Youth Results'!$E228,'2nd Youth'!$F:$F,0),3)&gt;0,INDEX('2nd Youth'!$A:$F,MATCH('2nd Youth Results'!$E228,'2nd Youth'!$F:$F,0),3),""),"")</f>
        <v xml:space="preserve">Premier Passum 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Aleah Marco</v>
      </c>
      <c r="C229" s="95" t="str">
        <f>IFERROR(IF(INDEX('2nd Youth'!$A:$F,MATCH('2nd Youth Results'!$E229,'2nd Youth'!$F:$F,0),3)&gt;0,INDEX('2nd Youth'!$A:$F,MATCH('2nd Youth Results'!$E229,'2nd Youth'!$F:$F,0),3),""),"")</f>
        <v xml:space="preserve">Premier Passum 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Aleah Marco</v>
      </c>
      <c r="C230" s="95" t="str">
        <f>IFERROR(IF(INDEX('2nd Youth'!$A:$F,MATCH('2nd Youth Results'!$E230,'2nd Youth'!$F:$F,0),3)&gt;0,INDEX('2nd Youth'!$A:$F,MATCH('2nd Youth Results'!$E230,'2nd Youth'!$F:$F,0),3),""),"")</f>
        <v xml:space="preserve">Premier Passum 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Aleah Marco</v>
      </c>
      <c r="C231" s="95" t="str">
        <f>IFERROR(IF(INDEX('2nd Youth'!$A:$F,MATCH('2nd Youth Results'!$E231,'2nd Youth'!$F:$F,0),3)&gt;0,INDEX('2nd Youth'!$A:$F,MATCH('2nd Youth Results'!$E231,'2nd Youth'!$F:$F,0),3),""),"")</f>
        <v xml:space="preserve">Premier Passum 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Aleah Marco</v>
      </c>
      <c r="C232" s="95" t="str">
        <f>IFERROR(IF(INDEX('2nd Youth'!$A:$F,MATCH('2nd Youth Results'!$E232,'2nd Youth'!$F:$F,0),3)&gt;0,INDEX('2nd Youth'!$A:$F,MATCH('2nd Youth Results'!$E232,'2nd Youth'!$F:$F,0),3),""),"")</f>
        <v xml:space="preserve">Premier Passum 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Aleah Marco</v>
      </c>
      <c r="C233" s="95" t="str">
        <f>IFERROR(IF(INDEX('2nd Youth'!$A:$F,MATCH('2nd Youth Results'!$E233,'2nd Youth'!$F:$F,0),3)&gt;0,INDEX('2nd Youth'!$A:$F,MATCH('2nd Youth Results'!$E233,'2nd Youth'!$F:$F,0),3),""),"")</f>
        <v xml:space="preserve">Premier Passum 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Aleah Marco</v>
      </c>
      <c r="C234" s="95" t="str">
        <f>IFERROR(IF(INDEX('2nd Youth'!$A:$F,MATCH('2nd Youth Results'!$E234,'2nd Youth'!$F:$F,0),3)&gt;0,INDEX('2nd Youth'!$A:$F,MATCH('2nd Youth Results'!$E234,'2nd Youth'!$F:$F,0),3),""),"")</f>
        <v xml:space="preserve">Premier Passum 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Aleah Marco</v>
      </c>
      <c r="C235" s="95" t="str">
        <f>IFERROR(IF(INDEX('2nd Youth'!$A:$F,MATCH('2nd Youth Results'!$E235,'2nd Youth'!$F:$F,0),3)&gt;0,INDEX('2nd Youth'!$A:$F,MATCH('2nd Youth Results'!$E235,'2nd Youth'!$F:$F,0),3),""),"")</f>
        <v xml:space="preserve">Premier Passum 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Aleah Marco</v>
      </c>
      <c r="C236" s="95" t="str">
        <f>IFERROR(IF(INDEX('2nd Youth'!$A:$F,MATCH('2nd Youth Results'!$E236,'2nd Youth'!$F:$F,0),3)&gt;0,INDEX('2nd Youth'!$A:$F,MATCH('2nd Youth Results'!$E236,'2nd Youth'!$F:$F,0),3),""),"")</f>
        <v xml:space="preserve">Premier Passum 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Aleah Marco</v>
      </c>
      <c r="C237" s="95" t="str">
        <f>IFERROR(IF(INDEX('2nd Youth'!$A:$F,MATCH('2nd Youth Results'!$E237,'2nd Youth'!$F:$F,0),3)&gt;0,INDEX('2nd Youth'!$A:$F,MATCH('2nd Youth Results'!$E237,'2nd Youth'!$F:$F,0),3),""),"")</f>
        <v xml:space="preserve">Premier Passum 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Aleah Marco</v>
      </c>
      <c r="C238" s="95" t="str">
        <f>IFERROR(IF(INDEX('2nd Youth'!$A:$F,MATCH('2nd Youth Results'!$E238,'2nd Youth'!$F:$F,0),3)&gt;0,INDEX('2nd Youth'!$A:$F,MATCH('2nd Youth Results'!$E238,'2nd Youth'!$F:$F,0),3),""),"")</f>
        <v xml:space="preserve">Premier Passum 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Aleah Marco</v>
      </c>
      <c r="C239" s="95" t="str">
        <f>IFERROR(IF(INDEX('2nd Youth'!$A:$F,MATCH('2nd Youth Results'!$E239,'2nd Youth'!$F:$F,0),3)&gt;0,INDEX('2nd Youth'!$A:$F,MATCH('2nd Youth Results'!$E239,'2nd Youth'!$F:$F,0),3),""),"")</f>
        <v xml:space="preserve">Premier Passum 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Aleah Marco</v>
      </c>
      <c r="C240" s="95" t="str">
        <f>IFERROR(IF(INDEX('2nd Youth'!$A:$F,MATCH('2nd Youth Results'!$E240,'2nd Youth'!$F:$F,0),3)&gt;0,INDEX('2nd Youth'!$A:$F,MATCH('2nd Youth Results'!$E240,'2nd Youth'!$F:$F,0),3),""),"")</f>
        <v xml:space="preserve">Premier Passum 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Aleah Marco</v>
      </c>
      <c r="C241" s="95" t="str">
        <f>IFERROR(IF(INDEX('2nd Youth'!$A:$F,MATCH('2nd Youth Results'!$E241,'2nd Youth'!$F:$F,0),3)&gt;0,INDEX('2nd Youth'!$A:$F,MATCH('2nd Youth Results'!$E241,'2nd Youth'!$F:$F,0),3),""),"")</f>
        <v xml:space="preserve">Premier Passum 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Aleah Marco</v>
      </c>
      <c r="C242" s="95" t="str">
        <f>IFERROR(IF(INDEX('2nd Youth'!$A:$F,MATCH('2nd Youth Results'!$E242,'2nd Youth'!$F:$F,0),3)&gt;0,INDEX('2nd Youth'!$A:$F,MATCH('2nd Youth Results'!$E242,'2nd Youth'!$F:$F,0),3),""),"")</f>
        <v xml:space="preserve">Premier Passum 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Aleah Marco</v>
      </c>
      <c r="C243" s="95" t="str">
        <f>IFERROR(IF(INDEX('2nd Youth'!$A:$F,MATCH('2nd Youth Results'!$E243,'2nd Youth'!$F:$F,0),3)&gt;0,INDEX('2nd Youth'!$A:$F,MATCH('2nd Youth Results'!$E243,'2nd Youth'!$F:$F,0),3),""),"")</f>
        <v xml:space="preserve">Premier Passum 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Aleah Marco</v>
      </c>
      <c r="C244" s="95" t="str">
        <f>IFERROR(IF(INDEX('2nd Youth'!$A:$F,MATCH('2nd Youth Results'!$E244,'2nd Youth'!$F:$F,0),3)&gt;0,INDEX('2nd Youth'!$A:$F,MATCH('2nd Youth Results'!$E244,'2nd Youth'!$F:$F,0),3),""),"")</f>
        <v xml:space="preserve">Premier Passum 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Aleah Marco</v>
      </c>
      <c r="C245" s="95" t="str">
        <f>IFERROR(IF(INDEX('2nd Youth'!$A:$F,MATCH('2nd Youth Results'!$E245,'2nd Youth'!$F:$F,0),3)&gt;0,INDEX('2nd Youth'!$A:$F,MATCH('2nd Youth Results'!$E245,'2nd Youth'!$F:$F,0),3),""),"")</f>
        <v xml:space="preserve">Premier Passum 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Aleah Marco</v>
      </c>
      <c r="C246" s="95" t="str">
        <f>IFERROR(IF(INDEX('2nd Youth'!$A:$F,MATCH('2nd Youth Results'!$E246,'2nd Youth'!$F:$F,0),3)&gt;0,INDEX('2nd Youth'!$A:$F,MATCH('2nd Youth Results'!$E246,'2nd Youth'!$F:$F,0),3),""),"")</f>
        <v xml:space="preserve">Premier Passum 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Aleah Marco</v>
      </c>
      <c r="C247" s="95" t="str">
        <f>IFERROR(IF(INDEX('2nd Youth'!$A:$F,MATCH('2nd Youth Results'!$E247,'2nd Youth'!$F:$F,0),3)&gt;0,INDEX('2nd Youth'!$A:$F,MATCH('2nd Youth Results'!$E247,'2nd Youth'!$F:$F,0),3),""),"")</f>
        <v xml:space="preserve">Premier Passum 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Aleah Marco</v>
      </c>
      <c r="C248" s="95" t="str">
        <f>IFERROR(IF(INDEX('2nd Youth'!$A:$F,MATCH('2nd Youth Results'!$E248,'2nd Youth'!$F:$F,0),3)&gt;0,INDEX('2nd Youth'!$A:$F,MATCH('2nd Youth Results'!$E248,'2nd Youth'!$F:$F,0),3),""),"")</f>
        <v xml:space="preserve">Premier Passum 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Aleah Marco</v>
      </c>
      <c r="C249" s="95" t="str">
        <f>IFERROR(IF(INDEX('2nd Youth'!$A:$F,MATCH('2nd Youth Results'!$E249,'2nd Youth'!$F:$F,0),3)&gt;0,INDEX('2nd Youth'!$A:$F,MATCH('2nd Youth Results'!$E249,'2nd Youth'!$F:$F,0),3),""),"")</f>
        <v xml:space="preserve">Premier Passum 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Aleah Marco</v>
      </c>
      <c r="C250" s="95" t="str">
        <f>IFERROR(IF(INDEX('2nd Youth'!$A:$F,MATCH('2nd Youth Results'!$E250,'2nd Youth'!$F:$F,0),3)&gt;0,INDEX('2nd Youth'!$A:$F,MATCH('2nd Youth Results'!$E250,'2nd Youth'!$F:$F,0),3),""),"")</f>
        <v xml:space="preserve">Premier Passum 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Aleah Marco</v>
      </c>
      <c r="C251" s="95" t="str">
        <f>IFERROR(IF(INDEX('2nd Youth'!$A:$F,MATCH('2nd Youth Results'!$E251,'2nd Youth'!$F:$F,0),3)&gt;0,INDEX('2nd Youth'!$A:$F,MATCH('2nd Youth Results'!$E251,'2nd Youth'!$F:$F,0),3),""),"")</f>
        <v xml:space="preserve">Premier Passum 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zoomScale="80" zoomScaleNormal="80" workbookViewId="0">
      <pane ySplit="1" topLeftCell="A2" activePane="bottomLeft" state="frozen"/>
      <selection pane="bottomLeft" activeCell="O1" sqref="O1:BK1048576"/>
    </sheetView>
  </sheetViews>
  <sheetFormatPr defaultColWidth="9.140625" defaultRowHeight="15.75"/>
  <cols>
    <col min="1" max="1" width="6.85546875" style="219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 customWidth="1"/>
    <col min="19" max="19" width="21.5703125" style="21" customWidth="1"/>
    <col min="20" max="20" width="6.85546875" style="21" customWidth="1"/>
    <col min="21" max="21" width="9.140625" style="21" customWidth="1"/>
    <col min="22" max="22" width="3.28515625" style="21" customWidth="1"/>
    <col min="23" max="26" width="6.5703125" style="21" customWidth="1"/>
    <col min="27" max="27" width="3.28515625" style="21" customWidth="1"/>
    <col min="28" max="28" width="4.28515625" style="21" customWidth="1"/>
    <col min="29" max="29" width="6.5703125" style="21" customWidth="1"/>
    <col min="30" max="30" width="7.28515625" style="21" customWidth="1"/>
    <col min="31" max="31" width="16.5703125" style="21" customWidth="1"/>
    <col min="32" max="32" width="8.28515625" style="21" customWidth="1"/>
    <col min="33" max="33" width="6.5703125" style="21" customWidth="1"/>
    <col min="34" max="34" width="8" style="21" customWidth="1"/>
    <col min="35" max="35" width="2" style="21" customWidth="1"/>
    <col min="36" max="37" width="9.140625" style="21" customWidth="1"/>
    <col min="38" max="38" width="5.85546875" style="21" customWidth="1"/>
    <col min="39" max="40" width="5" style="21" customWidth="1"/>
    <col min="41" max="41" width="9.42578125" style="21" customWidth="1"/>
    <col min="42" max="42" width="5" style="21" customWidth="1"/>
    <col min="43" max="44" width="8.5703125" style="21" customWidth="1"/>
    <col min="45" max="45" width="8.28515625" style="21" customWidth="1"/>
    <col min="46" max="46" width="8" style="21" customWidth="1"/>
    <col min="47" max="47" width="5" style="21" customWidth="1"/>
    <col min="48" max="62" width="9.140625" style="21" customWidth="1"/>
    <col min="63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 xml:space="preserve">Premier Passum </v>
      </c>
      <c r="D2" s="96">
        <f>IF(OR(A2="oco",A2="oy"),VLOOKUP(CONCATENATE(B2,C2),'Open 2'!T:U,2,FALSE),"")</f>
        <v>15.862</v>
      </c>
      <c r="E2" s="106">
        <v>1.0000000000000001E-9</v>
      </c>
      <c r="F2" s="107">
        <f>IFERROR(IF(D2="scratch",3000+E2,IF(D2="nt",1000+E2,IF((D2+E2)&gt;5,D2+E2,""))),"")</f>
        <v>15.862000001</v>
      </c>
      <c r="G2" s="199" t="str">
        <f>IF(OR(AND(D2&gt;1,D2&lt;1050),D2="nt",D2="",D2="scratch"),"","Not valid")</f>
        <v/>
      </c>
      <c r="S2" s="21" t="str">
        <f>CONCATENATE(B2,C2)</f>
        <v xml:space="preserve">Aleah MarcoPremier Passum </v>
      </c>
      <c r="T2" s="109">
        <f t="shared" ref="T2:T65" si="0">D2</f>
        <v>15.862</v>
      </c>
      <c r="V2" s="3" t="str">
        <f>IFERROR(VLOOKUP('Youth 2'!F2,$AC$3:$AD$7,2,TRUE),"")</f>
        <v>1D</v>
      </c>
      <c r="W2" s="8">
        <f>IFERROR(IF(V2=$W$1,'Youth 2'!F2,""),"")</f>
        <v>15.862000001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Aishas burning love</v>
      </c>
      <c r="D3" s="96">
        <f>IF(OR(A3="oco",A3="oy"),VLOOKUP(CONCATENATE(B3,C3),'Open 2'!T:U,2,FALSE),"")</f>
        <v>16.138000000000002</v>
      </c>
      <c r="E3" s="106">
        <v>2.0000000000000001E-9</v>
      </c>
      <c r="F3" s="107">
        <f t="shared" ref="F3:F66" si="1">IFERROR(IF(D3="scratch",3000+E3,IF(D3="nt",1000+E3,IF((D3+E3)&gt;5,D3+E3,""))),"")</f>
        <v>16.138000002000002</v>
      </c>
      <c r="G3" s="199" t="str">
        <f t="shared" ref="G3:G66" si="2">IF(OR(AND(D3&gt;1,D3&lt;1050),D3="nt",D3="",D3="scratch"),"","Not valid")</f>
        <v/>
      </c>
      <c r="H3" s="288" t="s">
        <v>78</v>
      </c>
      <c r="I3" s="289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CrossAishas burning love</v>
      </c>
      <c r="T3" s="109">
        <f t="shared" si="0"/>
        <v>16.138000000000002</v>
      </c>
      <c r="V3" s="3" t="str">
        <f>IFERROR(VLOOKUP('Youth 2'!F3,$AC$3:$AD$7,2,TRUE),"")</f>
        <v>1D</v>
      </c>
      <c r="W3" s="8">
        <f>IFERROR(IF(V3=$W$1,'Youth 2'!F3,""),"")</f>
        <v>16.138000002000002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15.862</v>
      </c>
      <c r="AD3" s="12" t="s">
        <v>3</v>
      </c>
      <c r="AE3" s="72"/>
      <c r="AF3"/>
      <c r="AG3"/>
      <c r="AH3"/>
      <c r="AI3"/>
      <c r="AJ3"/>
      <c r="AK3"/>
      <c r="AQ3" s="219" t="s">
        <v>3</v>
      </c>
      <c r="AR3" s="219" t="s">
        <v>4</v>
      </c>
      <c r="AS3" s="219" t="s">
        <v>5</v>
      </c>
      <c r="AT3" s="219" t="s">
        <v>6</v>
      </c>
      <c r="AU3" s="219"/>
    </row>
    <row r="4" spans="1:47" ht="16.5" thickBot="1">
      <c r="A4" s="22" t="str">
        <f>IF(B4="","",Draw!X4)</f>
        <v>oy</v>
      </c>
      <c r="B4" s="23" t="str">
        <f>IFERROR(Draw!Y4,"")</f>
        <v>Hatty Fey</v>
      </c>
      <c r="C4" s="23" t="str">
        <f>IFERROR(Draw!Z4,"")</f>
        <v>Maude</v>
      </c>
      <c r="D4" s="96">
        <f>IF(OR(A4="oco",A4="oy"),VLOOKUP(CONCATENATE(B4,C4),'Open 2'!T:U,2,FALSE),"")</f>
        <v>16.370999999999999</v>
      </c>
      <c r="E4" s="106">
        <v>3E-9</v>
      </c>
      <c r="F4" s="107">
        <f t="shared" si="1"/>
        <v>16.371000002999999</v>
      </c>
      <c r="G4" s="199" t="str">
        <f t="shared" si="2"/>
        <v/>
      </c>
      <c r="H4" s="24"/>
      <c r="L4" s="290" t="s">
        <v>3</v>
      </c>
      <c r="M4" s="46" t="str">
        <f>'Youth 2'!AD10</f>
        <v>1st</v>
      </c>
      <c r="N4" s="29" t="str">
        <f>'Youth 2'!AE10</f>
        <v>Aleah Marco</v>
      </c>
      <c r="O4" s="29" t="str">
        <f>'Youth 2'!AF10</f>
        <v xml:space="preserve">Premier Passum </v>
      </c>
      <c r="P4" s="47">
        <f>'Youth 2'!AG10</f>
        <v>15.862000001</v>
      </c>
      <c r="Q4" s="181">
        <f>AH10</f>
        <v>14.399999999999999</v>
      </c>
      <c r="S4" s="21" t="str">
        <f t="shared" si="3"/>
        <v>Hatty FeyMaude</v>
      </c>
      <c r="T4" s="109">
        <f t="shared" si="0"/>
        <v>16.370999999999999</v>
      </c>
      <c r="V4" s="3" t="str">
        <f>IFERROR(VLOOKUP('Youth 2'!F4,$AC$3:$AD$7,2,TRUE),"")</f>
        <v>2D</v>
      </c>
      <c r="W4" s="8" t="str">
        <f>IFERROR(IF(V4=$W$1,'Youth 2'!F4,""),"")</f>
        <v/>
      </c>
      <c r="X4" s="8">
        <f>IFERROR(IF(V4=$X$1,'Youth 2'!F4,""),"")</f>
        <v>16.371000002999999</v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16.362000000000002</v>
      </c>
      <c r="AD4" s="13" t="s">
        <v>4</v>
      </c>
      <c r="AE4" s="72"/>
      <c r="AF4" s="218">
        <f>SMALL(D2:D18,1)</f>
        <v>15.862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14.399999999999999</v>
      </c>
      <c r="AR4" s="177">
        <f t="shared" si="4"/>
        <v>11.4</v>
      </c>
      <c r="AS4" s="177">
        <f t="shared" si="4"/>
        <v>8.4</v>
      </c>
      <c r="AT4" s="177">
        <f t="shared" si="4"/>
        <v>5.3999999999999995</v>
      </c>
    </row>
    <row r="5" spans="1:47" ht="16.5" thickBot="1">
      <c r="A5" s="22" t="str">
        <f>IF(B5="","",Draw!X5)</f>
        <v/>
      </c>
      <c r="B5" s="23" t="str">
        <f>IFERROR(Draw!Y5,"")</f>
        <v/>
      </c>
      <c r="C5" s="23" t="str">
        <f>IFERROR(Draw!Z5,"")</f>
        <v/>
      </c>
      <c r="D5" s="96" t="str">
        <f>IF(OR(A5="oco",A5="oy"),VLOOKUP(CONCATENATE(B5,C5),'Open 2'!T:U,2,FALSE),"")</f>
        <v/>
      </c>
      <c r="E5" s="106">
        <v>4.0000000000000002E-9</v>
      </c>
      <c r="F5" s="107" t="str">
        <f t="shared" si="1"/>
        <v/>
      </c>
      <c r="G5" s="199" t="str">
        <f t="shared" si="2"/>
        <v/>
      </c>
      <c r="I5" s="93" t="s">
        <v>3</v>
      </c>
      <c r="J5" s="88">
        <f>'Youth 2'!AC3</f>
        <v>15.862</v>
      </c>
      <c r="L5" s="291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/>
      </c>
      <c r="T5" s="109" t="str">
        <f t="shared" si="0"/>
        <v/>
      </c>
      <c r="V5" s="3" t="str">
        <f>IFERROR(VLOOKUP('Youth 2'!F5,$AC$3:$AD$7,2,TRUE),"")</f>
        <v/>
      </c>
      <c r="W5" s="8" t="str">
        <f>IFERROR(IF(V5=$W$1,'Youth 2'!F5,""),"")</f>
        <v/>
      </c>
      <c r="X5" s="8" t="str">
        <f>IFERROR(IF(V5=$X$1,'Youth 2'!F5,""),"")</f>
        <v/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16.862000000000002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/>
      <c r="B6" s="23" t="str">
        <f>IFERROR(Draw!Y6,"")</f>
        <v/>
      </c>
      <c r="C6" s="23" t="str">
        <f>IFERROR(Draw!Z6,"")</f>
        <v/>
      </c>
      <c r="D6" s="96"/>
      <c r="E6" s="106">
        <v>5.0000000000000001E-9</v>
      </c>
      <c r="F6" s="107" t="str">
        <f t="shared" si="1"/>
        <v/>
      </c>
      <c r="G6" s="199" t="str">
        <f t="shared" si="2"/>
        <v/>
      </c>
      <c r="I6" s="54" t="s">
        <v>4</v>
      </c>
      <c r="J6" s="88">
        <f>'Youth 2'!AC4</f>
        <v>16.362000000000002</v>
      </c>
      <c r="L6" s="291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/>
      </c>
      <c r="T6" s="109">
        <f t="shared" si="0"/>
        <v>0</v>
      </c>
      <c r="V6" s="3" t="str">
        <f>IFERROR(VLOOKUP('Youth 2'!F6,$AC$3:$AD$7,2,TRUE),"")</f>
        <v/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17.862000000000002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'Youth 2'!AC5</f>
        <v>16.862000000000002</v>
      </c>
      <c r="L7" s="291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96" t="str">
        <f>IF(OR(A8="oco",A8="oy"),VLOOKUP(CONCATENATE(B8,C8),'Open 2'!T:U,2,FALSE),"")</f>
        <v/>
      </c>
      <c r="E8" s="106">
        <v>6.9999999999999998E-9</v>
      </c>
      <c r="F8" s="107" t="str">
        <f t="shared" si="1"/>
        <v/>
      </c>
      <c r="G8" s="199" t="str">
        <f t="shared" si="2"/>
        <v/>
      </c>
      <c r="I8" s="92" t="s">
        <v>6</v>
      </c>
      <c r="J8" s="89">
        <f>'Youth 2'!AC6</f>
        <v>17.862000000000002</v>
      </c>
      <c r="L8" s="292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199" t="str">
        <f t="shared" si="2"/>
        <v/>
      </c>
      <c r="I9" s="91" t="s">
        <v>13</v>
      </c>
      <c r="J9" s="89" t="str">
        <f>'Youth 2'!AC7</f>
        <v>-</v>
      </c>
      <c r="K9" s="219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14.399999999999999</v>
      </c>
      <c r="AR9" s="176">
        <f>AR2*$AO$12</f>
        <v>11.4</v>
      </c>
      <c r="AS9" s="176">
        <f>AS2*$AO$12</f>
        <v>8.4</v>
      </c>
      <c r="AT9" s="176">
        <f>AT2*$AO$12</f>
        <v>5.3999999999999995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199" t="str">
        <f t="shared" si="2"/>
        <v/>
      </c>
      <c r="K10" s="57">
        <v>1</v>
      </c>
      <c r="L10" s="293" t="s">
        <v>4</v>
      </c>
      <c r="M10" s="46" t="str">
        <f>'Youth 2'!AD16</f>
        <v>1st</v>
      </c>
      <c r="N10" s="29" t="str">
        <f>'Youth 2'!AE16</f>
        <v>Hatty Fey</v>
      </c>
      <c r="O10" s="29" t="str">
        <f>'Youth 2'!AF16</f>
        <v>Maude</v>
      </c>
      <c r="P10" s="47">
        <f>'Youth 2'!AG16</f>
        <v>16.371000002999999</v>
      </c>
      <c r="Q10" s="181">
        <f>AH16</f>
        <v>11.4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97" t="s">
        <v>3</v>
      </c>
      <c r="AD10" s="73" t="str">
        <f>IF(AE10="-","-",AB10)</f>
        <v>1st</v>
      </c>
      <c r="AE10" s="73" t="str">
        <f>IFERROR(INDEX('Youth 2'!B:F,MATCH(AG10,'Youth 2'!$F:$F,0),1),"-")</f>
        <v>Aleah Marco</v>
      </c>
      <c r="AF10" s="73" t="str">
        <f>IFERROR(INDEX('Youth 2'!$B:$F,MATCH(AG10,'Youth 2'!$F:$F,0),2),"-")</f>
        <v xml:space="preserve">Premier Passum </v>
      </c>
      <c r="AG10" s="8">
        <f>IFERROR(SMALL($W$2:$W$286,AI10),"-")</f>
        <v>15.862000001</v>
      </c>
      <c r="AH10" s="178">
        <f>IF(AQ4&gt;0,AQ4,"")</f>
        <v>14.399999999999999</v>
      </c>
      <c r="AI10">
        <v>1</v>
      </c>
      <c r="AJ10"/>
      <c r="AK10"/>
      <c r="AL10" s="281" t="s">
        <v>73</v>
      </c>
      <c r="AM10" s="281"/>
      <c r="AN10" s="281"/>
      <c r="AO10" s="21">
        <f>J11</f>
        <v>3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199" t="str">
        <f t="shared" si="2"/>
        <v/>
      </c>
      <c r="H11" s="288" t="s">
        <v>75</v>
      </c>
      <c r="I11" s="289"/>
      <c r="J11" s="217">
        <f>COUNTIF('Youth 2'!$A$2:$A$286,"&gt;0")+COUNTIF('Youth 2'!$A$2:$A$286,"oco")+COUNTIF('Youth 2'!$A$2:$A$286,"oy")-COUNTIF(D2:D286,"scratch")</f>
        <v>3</v>
      </c>
      <c r="K11" s="58">
        <v>2</v>
      </c>
      <c r="L11" s="294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77"/>
      <c r="AD11" s="73" t="str">
        <f>IF(AE11="-","-",AB11)</f>
        <v>2nd</v>
      </c>
      <c r="AE11" s="73" t="str">
        <f>IFERROR(INDEX('Youth 2'!B:F,MATCH(AG11,'Youth 2'!$F:$F,0),1),"-")</f>
        <v>Makayla Cross</v>
      </c>
      <c r="AF11" s="73" t="str">
        <f>IFERROR(INDEX('Youth 2'!$B:$F,MATCH(AG11,'Youth 2'!$F:$F,0),2),"-")</f>
        <v>Aishas burning love</v>
      </c>
      <c r="AG11" s="8">
        <f>IFERROR(SMALL($W$2:$W$286,AI11),"-")</f>
        <v>16.138000002000002</v>
      </c>
      <c r="AH11" s="178" t="str">
        <f>IF(AQ5&gt;0,AQ5,"")</f>
        <v/>
      </c>
      <c r="AI11">
        <v>2</v>
      </c>
      <c r="AJ11"/>
      <c r="AK11"/>
      <c r="AL11" s="281" t="s">
        <v>74</v>
      </c>
      <c r="AM11" s="281"/>
      <c r="AN11" s="281"/>
      <c r="AO11" s="176">
        <v>20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199" t="str">
        <f t="shared" si="2"/>
        <v/>
      </c>
      <c r="K12" s="58">
        <v>3</v>
      </c>
      <c r="L12" s="294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77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81" t="s">
        <v>76</v>
      </c>
      <c r="AM12" s="281"/>
      <c r="AN12" s="281"/>
      <c r="AO12" s="176">
        <f>(AO10*AO11)+J3</f>
        <v>60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94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77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81" t="s">
        <v>10</v>
      </c>
      <c r="AM13" s="281"/>
      <c r="AN13" s="281"/>
      <c r="AO13" s="176">
        <f>AO12*AU2</f>
        <v>39.6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199" t="str">
        <f t="shared" si="2"/>
        <v/>
      </c>
      <c r="K14" s="58">
        <v>5</v>
      </c>
      <c r="L14" s="295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77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199" t="str">
        <f t="shared" si="2"/>
        <v/>
      </c>
      <c r="I15" s="279" t="s">
        <v>27</v>
      </c>
      <c r="J15" s="280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199" t="str">
        <f t="shared" si="2"/>
        <v/>
      </c>
      <c r="H16" s="24"/>
      <c r="I16" s="139" t="s">
        <v>30</v>
      </c>
      <c r="J16" s="137" t="s">
        <v>28</v>
      </c>
      <c r="L16" s="282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>
        <f>AH22</f>
        <v>8.4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77" t="s">
        <v>4</v>
      </c>
      <c r="AD16" s="19" t="str">
        <f>IF(AE16="-","-",AB16)</f>
        <v>1st</v>
      </c>
      <c r="AE16" s="19" t="str">
        <f>IFERROR(INDEX('Youth 2'!B:F,MATCH(AG16,'Youth 2'!F:F,0),1),"-")</f>
        <v>Hatty Fey</v>
      </c>
      <c r="AF16" s="19" t="str">
        <f>IFERROR(INDEX('Youth 2'!B:F,MATCH(AG16,'Youth 2'!F:F,0),2),"-")</f>
        <v>Maude</v>
      </c>
      <c r="AG16" s="4">
        <f>IFERROR(SMALL($X$2:$X$286,AI16),"-")</f>
        <v>16.371000002999999</v>
      </c>
      <c r="AH16" s="179">
        <f>IF(AR4&gt;0,AR4,"")</f>
        <v>11.4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199" t="str">
        <f t="shared" si="2"/>
        <v/>
      </c>
      <c r="I17" s="139" t="s">
        <v>31</v>
      </c>
      <c r="J17" s="137" t="s">
        <v>29</v>
      </c>
      <c r="L17" s="283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77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199" t="str">
        <f t="shared" si="2"/>
        <v/>
      </c>
      <c r="I18" s="140" t="s">
        <v>32</v>
      </c>
      <c r="J18" s="138" t="s">
        <v>69</v>
      </c>
      <c r="L18" s="283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77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83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77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199" t="str">
        <f t="shared" si="2"/>
        <v/>
      </c>
      <c r="L20" s="284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77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85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5.3999999999999995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77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>
        <f>IF(AS4&gt;0,AS4,"")</f>
        <v>8.4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86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77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86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77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86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77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87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77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74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77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5.3999999999999995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75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77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75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77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75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77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76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77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77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77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77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77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8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  <mergeCell ref="AC34:AC38"/>
    <mergeCell ref="I15:J15"/>
    <mergeCell ref="L16:L20"/>
    <mergeCell ref="AC16:AC20"/>
    <mergeCell ref="L22:L26"/>
    <mergeCell ref="AC22:AC26"/>
    <mergeCell ref="L28:L32"/>
    <mergeCell ref="AC28:AC3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B1" sqref="B1:G6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>Aleah Marco</v>
      </c>
      <c r="C2" s="95" t="str">
        <f>IFERROR(IF(INDEX('Youth 2'!$A:$F,MATCH('Youth Results 2'!$E2,'Youth 2'!$F:$F,0),3)&gt;0,INDEX('Youth 2'!$A:$F,MATCH('Youth Results 2'!$E2,'Youth 2'!$F:$F,0),3),""),"")</f>
        <v xml:space="preserve">Premier Passum </v>
      </c>
      <c r="D2" s="96">
        <f>IFERROR(IF(AND(SMALL('Youth 2'!F:F,K2)&gt;1000,SMALL('Youth 2'!F:F,K2)&lt;3000),"nt",IF(SMALL('Youth 2'!F:F,K2)&gt;3000,"",SMALL('Youth 2'!F:F,K2))),"")</f>
        <v>15.862000001</v>
      </c>
      <c r="E2" s="132">
        <f>IF(D2="nt",IFERROR(SMALL('Youth 2'!F:F,K2),""),IF(D2&gt;3000,"",IFERROR(SMALL('Youth 2'!F:F,K2),"")))</f>
        <v>15.862000001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oco</v>
      </c>
      <c r="B3" s="95" t="str">
        <f>IFERROR(IF(INDEX('Youth 2'!$A:$F,MATCH('Youth Results 2'!$E3,'Youth 2'!$F:$F,0),2)&gt;0,INDEX('Youth 2'!$A:$F,MATCH('Youth Results 2'!$E3,'Youth 2'!$F:$F,0),2),""),"")</f>
        <v>Makayla Cross</v>
      </c>
      <c r="C3" s="95" t="str">
        <f>IFERROR(IF(INDEX('Youth 2'!$A:$F,MATCH('Youth Results 2'!$E3,'Youth 2'!$F:$F,0),3)&gt;0,INDEX('Youth 2'!$A:$F,MATCH('Youth Results 2'!$E3,'Youth 2'!$F:$F,0),3),""),"")</f>
        <v>Aishas burning love</v>
      </c>
      <c r="D3" s="96">
        <f>IFERROR(IF(AND(SMALL('Youth 2'!F:F,K3)&gt;1000,SMALL('Youth 2'!F:F,K3)&lt;3000),"nt",IF(SMALL('Youth 2'!F:F,K3)&gt;3000,"",SMALL('Youth 2'!F:F,K3))),"")</f>
        <v>16.138000002000002</v>
      </c>
      <c r="E3" s="132">
        <f>IF(D3="nt",IFERROR(SMALL('Youth 2'!F:F,K3),""),IF(D3&gt;3000,"",IFERROR(SMALL('Youth 2'!F:F,K3),"")))</f>
        <v>16.138000002000002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15.862000001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Hatty Fey</v>
      </c>
      <c r="C4" s="95" t="str">
        <f>IFERROR(IF(INDEX('Youth 2'!$A:$F,MATCH('Youth Results 2'!$E4,'Youth 2'!$F:$F,0),3)&gt;0,INDEX('Youth 2'!$A:$F,MATCH('Youth Results 2'!$E4,'Youth 2'!$F:$F,0),3),""),"")</f>
        <v>Maude</v>
      </c>
      <c r="D4" s="96">
        <f>IFERROR(IF(AND(SMALL('Youth 2'!F:F,K4)&gt;1000,SMALL('Youth 2'!F:F,K4)&lt;3000),"nt",IF(SMALL('Youth 2'!F:F,K4)&gt;3000,"",SMALL('Youth 2'!F:F,K4))),"")</f>
        <v>16.371000002999999</v>
      </c>
      <c r="E4" s="132">
        <f>IF(D4="nt",IFERROR(SMALL('Youth 2'!F:F,K4),""),IF(D4&gt;3000,"",IFERROR(SMALL('Youth 2'!F:F,K4),"")))</f>
        <v>16.371000002999999</v>
      </c>
      <c r="F4" s="97" t="str">
        <f t="shared" si="0"/>
        <v>2D</v>
      </c>
      <c r="G4" s="104" t="str">
        <f t="shared" si="1"/>
        <v>2D</v>
      </c>
      <c r="H4" s="90">
        <f>'Youth 2'!P10</f>
        <v>16.371000002999999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/>
      </c>
      <c r="B5" s="95" t="str">
        <f>IFERROR(IF(INDEX('Youth 2'!$A:$F,MATCH('Youth Results 2'!$E5,'Youth 2'!$F:$F,0),2)&gt;0,INDEX('Youth 2'!$A:$F,MATCH('Youth Results 2'!$E5,'Youth 2'!$F:$F,0),2),""),"")</f>
        <v/>
      </c>
      <c r="C5" s="95" t="str">
        <f>IFERROR(IF(INDEX('Youth 2'!$A:$F,MATCH('Youth Results 2'!$E5,'Youth 2'!$F:$F,0),3)&gt;0,INDEX('Youth 2'!$A:$F,MATCH('Youth Results 2'!$E5,'Youth 2'!$F:$F,0),3),""),"")</f>
        <v/>
      </c>
      <c r="D5" s="96" t="str">
        <f>IFERROR(IF(AND(SMALL('Youth 2'!F:F,K5)&gt;1000,SMALL('Youth 2'!F:F,K5)&lt;3000),"nt",IF(SMALL('Youth 2'!F:F,K5)&gt;3000,"",SMALL('Youth 2'!F:F,K5))),"")</f>
        <v/>
      </c>
      <c r="E5" s="132" t="str">
        <f>IF(D5="nt",IFERROR(SMALL('Youth 2'!F:F,K5),""),IF(D5&gt;3000,"",IFERROR(SMALL('Youth 2'!F:F,K5),"")))</f>
        <v/>
      </c>
      <c r="F5" s="97" t="str">
        <f t="shared" si="0"/>
        <v/>
      </c>
      <c r="G5" s="104" t="str">
        <f t="shared" si="1"/>
        <v/>
      </c>
      <c r="H5" s="90" t="str">
        <f>'Youth 2'!P16</f>
        <v>-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2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2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G286"/>
  <sheetViews>
    <sheetView zoomScale="80" zoomScaleNormal="90" workbookViewId="0">
      <pane ySplit="1" topLeftCell="A2" activePane="bottomLeft" state="frozen"/>
      <selection pane="bottomLeft" activeCell="B11" sqref="B11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9.5703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9.140625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9.140625" style="21" hidden="1" customWidth="1"/>
    <col min="34" max="43" width="9.140625" style="21" customWidth="1"/>
    <col min="4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Candice Aamot</v>
      </c>
      <c r="C2" s="23" t="str">
        <f>IFERROR(Draw!L2,"")</f>
        <v>Fergie</v>
      </c>
      <c r="D2" s="59" t="s">
        <v>69</v>
      </c>
      <c r="E2" s="24">
        <v>1E-8</v>
      </c>
      <c r="F2" s="107">
        <f>IF(D2="scratch",3000+E2,IF(D2="nt",1000+E2,IF((D2+E2)&gt;5,D2+E2,"")))</f>
        <v>3000.0000000099999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Stacy Albers</v>
      </c>
      <c r="C3" s="27" t="str">
        <f>IFERROR(Draw!L3,"")</f>
        <v>Sunny</v>
      </c>
      <c r="D3" s="60">
        <v>24.564</v>
      </c>
      <c r="E3" s="24">
        <v>2E-8</v>
      </c>
      <c r="F3" s="107">
        <f t="shared" ref="F3:F66" si="0">IF(D3="scratch",3000+E3,IF(D3="nt",1000+E3,IF((D3+E3)&gt;5,D3+E3,"")))</f>
        <v>24.564000020000002</v>
      </c>
      <c r="G3" s="90" t="str">
        <f>IF(OR(AND(D3&gt;1,D3&lt;1050),D3="nt",D3="",D3="scratch"),"","Not a valid input")</f>
        <v/>
      </c>
      <c r="H3" s="288" t="s">
        <v>78</v>
      </c>
      <c r="I3" s="289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3" t="s">
        <v>3</v>
      </c>
      <c r="Z3" s="223" t="s">
        <v>4</v>
      </c>
      <c r="AA3" s="223" t="s">
        <v>5</v>
      </c>
      <c r="AB3" s="223" t="s">
        <v>6</v>
      </c>
      <c r="AC3" s="223"/>
    </row>
    <row r="4" spans="1:29" ht="16.5" thickBot="1">
      <c r="A4" s="25">
        <f>IF(B4="","",Draw!J4)</f>
        <v>3</v>
      </c>
      <c r="B4" s="27" t="str">
        <f>IFERROR(Draw!K4,"")</f>
        <v>Kellie Vanderbrink</v>
      </c>
      <c r="C4" s="27" t="str">
        <f>IFERROR(Draw!L4,"")</f>
        <v xml:space="preserve">Wild Woman </v>
      </c>
      <c r="D4" s="61" t="s">
        <v>69</v>
      </c>
      <c r="E4" s="24">
        <v>2.9999999999999997E-8</v>
      </c>
      <c r="F4" s="107">
        <f t="shared" si="0"/>
        <v>3000.0000000300001</v>
      </c>
      <c r="G4" s="90" t="str">
        <f>IF(OR(AND(D4&gt;1,D4&lt;1050),D4="nt",D4="",D4="scratch"),"","Not a valid input")</f>
        <v/>
      </c>
      <c r="L4" s="290" t="s">
        <v>3</v>
      </c>
      <c r="M4" s="46" t="str">
        <f>'Poles Calculations'!G8</f>
        <v>1st</v>
      </c>
      <c r="N4" s="29" t="str">
        <f>'Poles Calculations'!H8</f>
        <v>Makayla Cross</v>
      </c>
      <c r="O4" s="29" t="str">
        <f>'Poles Calculations'!I8</f>
        <v>Kix</v>
      </c>
      <c r="P4" s="47">
        <f>'Poles Calculations'!J8</f>
        <v>23.315000080000001</v>
      </c>
      <c r="Q4" s="189">
        <f>'Poles Calculations'!K8</f>
        <v>50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Reagan Mehlbrech</v>
      </c>
      <c r="C5" s="27" t="str">
        <f>IFERROR(Draw!L5,"")</f>
        <v>Rocky</v>
      </c>
      <c r="D5" s="62" t="s">
        <v>218</v>
      </c>
      <c r="E5" s="24">
        <v>4.0000000000000001E-8</v>
      </c>
      <c r="F5" s="107">
        <f t="shared" si="0"/>
        <v>1000.00000004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23.315000000000001</v>
      </c>
      <c r="L5" s="291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Autumn Maxfield</v>
      </c>
      <c r="C6" s="27" t="str">
        <f>IFERROR(Draw!L6,"")</f>
        <v>Split</v>
      </c>
      <c r="D6" s="62">
        <v>26.992999999999999</v>
      </c>
      <c r="E6" s="24">
        <v>4.9999999999999998E-8</v>
      </c>
      <c r="F6" s="107">
        <f t="shared" si="0"/>
        <v>26.993000049999999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25.315000000000001</v>
      </c>
      <c r="L6" s="291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27.315000000000001</v>
      </c>
      <c r="L7" s="291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Anne Aamot</v>
      </c>
      <c r="C8" s="27" t="str">
        <f>IFERROR(Draw!L8,"")</f>
        <v>streaker</v>
      </c>
      <c r="D8" s="59" t="s">
        <v>69</v>
      </c>
      <c r="E8" s="24">
        <v>7.0000000000000005E-8</v>
      </c>
      <c r="F8" s="107">
        <f t="shared" si="0"/>
        <v>3000.0000000700002</v>
      </c>
      <c r="G8" s="90" t="str">
        <f t="shared" ref="G8:G71" si="2">IF(OR(AND(D8&gt;1,D8&lt;1050),D8="nt",D8="",D8="scratch"),"","Not a valid input")</f>
        <v/>
      </c>
      <c r="I8" s="195"/>
      <c r="J8" s="90"/>
      <c r="L8" s="292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0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Makayla Cross</v>
      </c>
      <c r="C9" s="27" t="str">
        <f>IFERROR(Draw!L9,"")</f>
        <v>Kix</v>
      </c>
      <c r="D9" s="60">
        <v>23.315000000000001</v>
      </c>
      <c r="E9" s="24">
        <v>8.0000000000000002E-8</v>
      </c>
      <c r="F9" s="107">
        <f t="shared" si="0"/>
        <v>23.315000080000001</v>
      </c>
      <c r="G9" s="90" t="str">
        <f t="shared" si="2"/>
        <v/>
      </c>
      <c r="H9" s="288" t="s">
        <v>75</v>
      </c>
      <c r="I9" s="289"/>
      <c r="J9" s="217">
        <f>COUNTIF(Poles!$A$2:$A$286,"&gt;0")+COUNTIF(Poles!$A$2:$A$286,"oco")+COUNTIF(Poles!$A42:$A$286,"oy")-COUNTIF(D2:D286,"scratch")</f>
        <v>5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v>9</v>
      </c>
      <c r="B10" s="27" t="s">
        <v>193</v>
      </c>
      <c r="C10" s="27" t="s">
        <v>195</v>
      </c>
      <c r="D10" s="61" t="s">
        <v>219</v>
      </c>
      <c r="E10" s="24">
        <v>8.9999999999999999E-8</v>
      </c>
      <c r="F10" s="107">
        <f t="shared" si="0"/>
        <v>1000.00000009</v>
      </c>
      <c r="G10" s="90" t="str">
        <f t="shared" si="2"/>
        <v/>
      </c>
      <c r="K10" s="57">
        <v>1</v>
      </c>
      <c r="L10" s="300" t="s">
        <v>4</v>
      </c>
      <c r="M10" s="46" t="str">
        <f>'Poles Calculations'!G14</f>
        <v>1st</v>
      </c>
      <c r="N10" s="29" t="str">
        <f>'Poles Calculations'!H14</f>
        <v>Autumn Maxfield</v>
      </c>
      <c r="O10" s="29" t="str">
        <f>'Poles Calculations'!I14</f>
        <v>Split</v>
      </c>
      <c r="P10" s="47">
        <f>'Poles Calculations'!J14</f>
        <v>26.993000049999999</v>
      </c>
      <c r="Q10" s="191">
        <f>'Poles Calculations'!K14</f>
        <v>30</v>
      </c>
      <c r="T10" s="281" t="s">
        <v>73</v>
      </c>
      <c r="U10" s="281"/>
      <c r="V10" s="281"/>
      <c r="W10" s="127">
        <f>J9</f>
        <v>5</v>
      </c>
    </row>
    <row r="11" spans="1:29" ht="16.5" thickBot="1">
      <c r="A11" s="25" t="str">
        <f>IF(B11="","",Draw!J11)</f>
        <v/>
      </c>
      <c r="B11" s="27" t="str">
        <f>IFERROR(Draw!K11,"")</f>
        <v/>
      </c>
      <c r="C11" s="27" t="str">
        <f>IFERROR(Draw!L11,"")</f>
        <v/>
      </c>
      <c r="D11" s="62"/>
      <c r="E11" s="24">
        <v>9.9999999999999995E-8</v>
      </c>
      <c r="F11" s="107" t="str">
        <f t="shared" si="0"/>
        <v/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301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81" t="s">
        <v>74</v>
      </c>
      <c r="U11" s="281"/>
      <c r="V11" s="281"/>
      <c r="W11" s="176">
        <v>20</v>
      </c>
    </row>
    <row r="12" spans="1:29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62"/>
      <c r="E12" s="24">
        <v>1.1000000000000001E-7</v>
      </c>
      <c r="F12" s="107" t="str">
        <f t="shared" si="0"/>
        <v/>
      </c>
      <c r="G12" s="90" t="str">
        <f t="shared" si="2"/>
        <v/>
      </c>
      <c r="H12" s="56"/>
      <c r="K12" s="58">
        <v>3</v>
      </c>
      <c r="L12" s="301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81" t="s">
        <v>76</v>
      </c>
      <c r="U12" s="281"/>
      <c r="V12" s="281"/>
      <c r="W12" s="176">
        <f>W10*W11</f>
        <v>100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9" t="s">
        <v>27</v>
      </c>
      <c r="J13" s="280"/>
      <c r="K13" s="58">
        <v>4</v>
      </c>
      <c r="L13" s="301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2" t="str">
        <f>'Poles Calculations'!K17</f>
        <v/>
      </c>
      <c r="T13" s="281" t="s">
        <v>10</v>
      </c>
      <c r="U13" s="281"/>
      <c r="V13" s="281"/>
      <c r="W13" s="176">
        <f>W12*AC2</f>
        <v>99.999999999999986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302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69</v>
      </c>
      <c r="L16" s="303" t="s">
        <v>5</v>
      </c>
      <c r="M16" s="46" t="str">
        <f>'Poles Calculations'!G20</f>
        <v>-</v>
      </c>
      <c r="N16" s="29" t="str">
        <f>'Poles Calculations'!H20</f>
        <v>-</v>
      </c>
      <c r="O16" s="29" t="str">
        <f>'Poles Calculations'!I20</f>
        <v>-</v>
      </c>
      <c r="P16" s="47" t="str">
        <f>'Poles Calculations'!J20</f>
        <v>-</v>
      </c>
      <c r="Q16" s="191">
        <f>'Poles Calculations'!K20</f>
        <v>20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304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304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304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2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305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0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0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0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T10:V10"/>
    <mergeCell ref="T11:V11"/>
    <mergeCell ref="T12:V12"/>
    <mergeCell ref="T13:V13"/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zoomScale="90" zoomScaleNormal="90" workbookViewId="0">
      <pane ySplit="1" topLeftCell="A2" activePane="bottomLeft" state="frozen"/>
      <selection pane="bottomLeft" activeCell="J7" sqref="J7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>
        <f>IFERROR(IF(INDEX(Poles!$A:$F,MATCH('Poles Results'!$E2,Poles!$F:$F,0),1)&gt;0,INDEX(Poles!$A:$F,MATCH('Poles Results'!$E2,Poles!$F:$F,0),1),""),"")</f>
        <v>7</v>
      </c>
      <c r="B2" s="95" t="str">
        <f>IFERROR(IF(INDEX(Poles!$A:$F,MATCH('Poles Results'!$E2,Poles!$F:$F,0),2)&gt;0,INDEX(Poles!$A:$F,MATCH('Poles Results'!$E2,Poles!$F:$F,0),2),""),"")</f>
        <v>Makayla Cross</v>
      </c>
      <c r="C2" s="95" t="str">
        <f>IFERROR(IF(INDEX(Poles!$A:$F,MATCH('Poles Results'!E2,Poles!$F:$F,0),3)&gt;0,INDEX(Poles!$A:$F,MATCH('Poles Results'!E2,Poles!$F:$F,0),3),""),"")</f>
        <v>Kix</v>
      </c>
      <c r="D2" s="96">
        <f>IFERROR(IF(AND(SMALL(Poles!F:F,K2)&gt;1000,SMALL(Poles!F:F,K2)&lt;3000),"nt",IF(SMALL(Poles!F:F,K2)&gt;3000,"",SMALL(Poles!F:F,K2))),"")</f>
        <v>23.315000080000001</v>
      </c>
      <c r="E2" s="132">
        <f>IF(D2="nt",IFERROR(SMALL(Poles!F:F,K2),""),IF(D2&gt;3000,"",IFERROR(SMALL(Poles!F:F,K2),"")))</f>
        <v>23.315000080000001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>
        <v>5</v>
      </c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2</v>
      </c>
      <c r="B3" s="95" t="str">
        <f>IFERROR(IF(INDEX(Poles!$A:$F,MATCH('Poles Results'!$E3,Poles!$F:$F,0),2)&gt;0,INDEX(Poles!$A:$F,MATCH('Poles Results'!$E3,Poles!$F:$F,0),2),""),"")</f>
        <v>Stacy Albers</v>
      </c>
      <c r="C3" s="95" t="str">
        <f>IFERROR(IF(INDEX(Poles!$A:$F,MATCH('Poles Results'!E3,Poles!$F:$F,0),3)&gt;0,INDEX(Poles!$A:$F,MATCH('Poles Results'!E3,Poles!$F:$F,0),3),""),"")</f>
        <v>Sunny</v>
      </c>
      <c r="D3" s="96">
        <f>IFERROR(IF(AND(SMALL(Poles!F:F,K3)&gt;1000,SMALL(Poles!F:F,K3)&lt;3000),"nt",IF(SMALL(Poles!F:F,K3)&gt;3000,"",SMALL(Poles!F:F,K3))),"")</f>
        <v>24.564000020000002</v>
      </c>
      <c r="E3" s="132">
        <f>IF(D3="nt",IFERROR(SMALL(Poles!F:F,K3),""),IF(D3&gt;3000,"",IFERROR(SMALL(Poles!F:F,K3),"")))</f>
        <v>24.564000020000002</v>
      </c>
      <c r="F3" s="97" t="str">
        <f t="shared" si="0"/>
        <v>1D</v>
      </c>
      <c r="G3" s="104" t="str">
        <f t="shared" si="1"/>
        <v/>
      </c>
      <c r="H3" s="90">
        <f>Poles!P4</f>
        <v>23.315000080000001</v>
      </c>
      <c r="I3" s="68" t="s">
        <v>3</v>
      </c>
      <c r="J3" s="141"/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5</v>
      </c>
      <c r="B4" s="95" t="str">
        <f>IFERROR(IF(INDEX(Poles!$A:$F,MATCH('Poles Results'!$E4,Poles!$F:$F,0),2)&gt;0,INDEX(Poles!$A:$F,MATCH('Poles Results'!$E4,Poles!$F:$F,0),2),""),"")</f>
        <v>Autumn Maxfield</v>
      </c>
      <c r="C4" s="95" t="str">
        <f>IFERROR(IF(INDEX(Poles!$A:$F,MATCH('Poles Results'!E4,Poles!$F:$F,0),3)&gt;0,INDEX(Poles!$A:$F,MATCH('Poles Results'!E4,Poles!$F:$F,0),3),""),"")</f>
        <v>Split</v>
      </c>
      <c r="D4" s="96">
        <f>IFERROR(IF(AND(SMALL(Poles!F:F,K4)&gt;1000,SMALL(Poles!F:F,K4)&lt;3000),"nt",IF(SMALL(Poles!F:F,K4)&gt;3000,"",SMALL(Poles!F:F,K4))),"")</f>
        <v>26.993000049999999</v>
      </c>
      <c r="E4" s="132">
        <f>IF(D4="nt",IFERROR(SMALL(Poles!F:F,K4),""),IF(D4&gt;3000,"",IFERROR(SMALL(Poles!F:F,K4),"")))</f>
        <v>26.993000049999999</v>
      </c>
      <c r="F4" s="97" t="str">
        <f t="shared" si="0"/>
        <v>2D</v>
      </c>
      <c r="G4" s="104" t="str">
        <f t="shared" si="1"/>
        <v>2D</v>
      </c>
      <c r="H4" s="90">
        <f>Poles!P10</f>
        <v>26.993000049999999</v>
      </c>
      <c r="I4" s="98" t="s">
        <v>4</v>
      </c>
      <c r="J4" s="141">
        <v>5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4</v>
      </c>
      <c r="B5" s="95" t="str">
        <f>IFERROR(IF(INDEX(Poles!$A:$F,MATCH('Poles Results'!$E5,Poles!$F:$F,0),2)&gt;0,INDEX(Poles!$A:$F,MATCH('Poles Results'!$E5,Poles!$F:$F,0),2),""),"")</f>
        <v>Reagan Mehlbrech</v>
      </c>
      <c r="C5" s="95" t="str">
        <f>IFERROR(IF(INDEX(Poles!$A:$F,MATCH('Poles Results'!E5,Poles!$F:$F,0),3)&gt;0,INDEX(Poles!$A:$F,MATCH('Poles Results'!E5,Poles!$F:$F,0),3),""),"")</f>
        <v>Rocky</v>
      </c>
      <c r="D5" s="96" t="str">
        <f>IFERROR(IF(AND(SMALL(Poles!F:F,K5)&gt;1000,SMALL(Poles!F:F,K5)&lt;3000),"nt",IF(SMALL(Poles!F:F,K5)&gt;3000,"",SMALL(Poles!F:F,K5))),"")</f>
        <v>nt</v>
      </c>
      <c r="E5" s="132">
        <f>IF(D5="nt",IFERROR(SMALL(Poles!F:F,K5),""),IF(D5&gt;3000,"",IFERROR(SMALL(Poles!F:F,K5),"")))</f>
        <v>1000.00000004</v>
      </c>
      <c r="F5" s="97" t="str">
        <f t="shared" si="0"/>
        <v>3D</v>
      </c>
      <c r="G5" s="104" t="str">
        <f t="shared" si="1"/>
        <v/>
      </c>
      <c r="H5" s="90" t="str">
        <f>Poles!P16</f>
        <v>-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9</v>
      </c>
      <c r="B6" s="95" t="str">
        <f>IFERROR(IF(INDEX(Poles!$A:$F,MATCH('Poles Results'!$E6,Poles!$F:$F,0),2)&gt;0,INDEX(Poles!$A:$F,MATCH('Poles Results'!$E6,Poles!$F:$F,0),2),""),"")</f>
        <v>Jodi Nelson</v>
      </c>
      <c r="C6" s="95" t="str">
        <f>IFERROR(IF(INDEX(Poles!$A:$F,MATCH('Poles Results'!E6,Poles!$F:$F,0),3)&gt;0,INDEX(Poles!$A:$F,MATCH('Poles Results'!E6,Poles!$F:$F,0),3),""),"")</f>
        <v>Simon</v>
      </c>
      <c r="D6" s="96" t="str">
        <f>IFERROR(IF(AND(SMALL(Poles!F:F,K6)&gt;1000,SMALL(Poles!F:F,K6)&lt;3000),"nt",IF(SMALL(Poles!F:F,K6)&gt;3000,"",SMALL(Poles!F:F,K6))),"")</f>
        <v>nt</v>
      </c>
      <c r="E6" s="132">
        <f>IF(D6="nt",IFERROR(SMALL(Poles!F:F,K6),""),IF(D6&gt;3000,"",IFERROR(SMALL(Poles!F:F,K6),"")))</f>
        <v>1000.00000009</v>
      </c>
      <c r="F6" s="97" t="str">
        <f t="shared" si="0"/>
        <v>3D</v>
      </c>
      <c r="G6" s="104" t="str">
        <f t="shared" si="1"/>
        <v/>
      </c>
      <c r="J6" s="141"/>
      <c r="K6" s="68">
        <v>5</v>
      </c>
    </row>
    <row r="7" spans="1:11">
      <c r="A7" s="22" t="str">
        <f>IFERROR(IF(INDEX(Poles!$A:$F,MATCH('Poles Results'!$E7,Poles!$F:$F,0),1)&gt;0,INDEX(Poles!$A:$F,MATCH('Poles Results'!$E7,Poles!$F:$F,0),1),""),"")</f>
        <v/>
      </c>
      <c r="B7" s="95" t="str">
        <f>IFERROR(IF(INDEX(Poles!$A:$F,MATCH('Poles Results'!$E7,Poles!$F:$F,0),2)&gt;0,INDEX(Poles!$A:$F,MATCH('Poles Results'!$E7,Poles!$F:$F,0),2),""),"")</f>
        <v/>
      </c>
      <c r="C7" s="95" t="str">
        <f>IFERROR(IF(INDEX(Poles!$A:$F,MATCH('Poles Results'!E7,Poles!$F:$F,0),3)&gt;0,INDEX(Poles!$A:$F,MATCH('Poles Results'!E7,Poles!$F:$F,0),3),""),"")</f>
        <v/>
      </c>
      <c r="D7" s="96" t="str">
        <f>IFERROR(IF(AND(SMALL(Poles!F:F,K7)&gt;1000,SMALL(Poles!F:F,K7)&lt;3000),"nt",IF(SMALL(Poles!F:F,K7)&gt;3000,"",SMALL(Poles!F:F,K7))),"")</f>
        <v/>
      </c>
      <c r="E7" s="132" t="str">
        <f>IF(D7="nt",IFERROR(SMALL(Poles!F:F,K7),""),IF(D7&gt;3000,"",IFERROR(SMALL(Poles!F:F,K7),"")))</f>
        <v/>
      </c>
      <c r="F7" s="97" t="str">
        <f t="shared" si="0"/>
        <v/>
      </c>
      <c r="G7" s="104" t="str">
        <f t="shared" si="1"/>
        <v/>
      </c>
      <c r="J7" s="141"/>
      <c r="K7" s="68">
        <v>6</v>
      </c>
    </row>
    <row r="8" spans="1:11">
      <c r="A8" s="22" t="str">
        <f>IFERROR(IF(INDEX(Poles!$A:$F,MATCH('Poles Results'!$E8,Poles!$F:$F,0),1)&gt;0,INDEX(Poles!$A:$F,MATCH('Poles Results'!$E8,Poles!$F:$F,0),1),""),"")</f>
        <v/>
      </c>
      <c r="B8" s="95" t="str">
        <f>IFERROR(IF(INDEX(Poles!$A:$F,MATCH('Poles Results'!$E8,Poles!$F:$F,0),2)&gt;0,INDEX(Poles!$A:$F,MATCH('Poles Results'!$E8,Poles!$F:$F,0),2),""),"")</f>
        <v/>
      </c>
      <c r="C8" s="95" t="str">
        <f>IFERROR(IF(INDEX(Poles!$A:$F,MATCH('Poles Results'!E8,Poles!$F:$F,0),3)&gt;0,INDEX(Poles!$A:$F,MATCH('Poles Results'!E8,Poles!$F:$F,0),3),""),"")</f>
        <v/>
      </c>
      <c r="D8" s="96" t="str">
        <f>IFERROR(IF(AND(SMALL(Poles!F:F,K8)&gt;1000,SMALL(Poles!F:F,K8)&lt;3000),"nt",IF(SMALL(Poles!F:F,K8)&gt;3000,"",SMALL(Poles!F:F,K8))),"")</f>
        <v/>
      </c>
      <c r="E8" s="132" t="str">
        <f>IF(D8="nt",IFERROR(SMALL(Poles!F:F,K8),""),IF(D8&gt;3000,"",IFERROR(SMALL(Poles!F:F,K8),"")))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IFERROR(IF(INDEX(Poles!$A:$F,MATCH('Poles Results'!$E9,Poles!$F:$F,0),1)&gt;0,INDEX(Poles!$A:$F,MATCH('Poles Results'!$E9,Poles!$F:$F,0),1),""),"")</f>
        <v/>
      </c>
      <c r="B9" s="95" t="str">
        <f>IFERROR(IF(INDEX(Poles!$A:$F,MATCH('Poles Results'!$E9,Poles!$F:$F,0),2)&gt;0,INDEX(Poles!$A:$F,MATCH('Poles Results'!$E9,Poles!$F:$F,0),2),""),"")</f>
        <v/>
      </c>
      <c r="C9" s="95" t="str">
        <f>IFERROR(IF(INDEX(Poles!$A:$F,MATCH('Poles Results'!E9,Poles!$F:$F,0),3)&gt;0,INDEX(Poles!$A:$F,MATCH('Poles Results'!E9,Poles!$F:$F,0),3),""),"")</f>
        <v/>
      </c>
      <c r="D9" s="96" t="str">
        <f>IFERROR(IF(AND(SMALL(Poles!F:F,K9)&gt;1000,SMALL(Poles!F:F,K9)&lt;3000),"nt",IF(SMALL(Poles!F:F,K9)&gt;3000,"",SMALL(Poles!F:F,K9))),"")</f>
        <v/>
      </c>
      <c r="E9" s="132" t="str">
        <f>IF(D9="nt",IFERROR(SMALL(Poles!F:F,K9),""),IF(D9&gt;3000,"",IFERROR(SMALL(Poles!F:F,K9),"")))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IFERROR(IF(INDEX(Poles!$A:$F,MATCH('Poles Results'!$E10,Poles!$F:$F,0),1)&gt;0,INDEX(Poles!$A:$F,MATCH('Poles Results'!$E10,Poles!$F:$F,0),1),""),"")</f>
        <v/>
      </c>
      <c r="B10" s="95" t="str">
        <f>IFERROR(IF(INDEX(Poles!$A:$F,MATCH('Poles Results'!$E10,Poles!$F:$F,0),2)&gt;0,INDEX(Poles!$A:$F,MATCH('Poles Results'!$E10,Poles!$F:$F,0),2),""),"")</f>
        <v/>
      </c>
      <c r="C10" s="95" t="str">
        <f>IFERROR(IF(INDEX(Poles!$A:$F,MATCH('Poles Results'!E10,Poles!$F:$F,0),3)&gt;0,INDEX(Poles!$A:$F,MATCH('Poles Results'!E10,Poles!$F:$F,0),3),""),"")</f>
        <v/>
      </c>
      <c r="D10" s="96" t="str">
        <f>IFERROR(IF(AND(SMALL(Poles!F:F,K10)&gt;1000,SMALL(Poles!F:F,K10)&lt;3000),"nt",IF(SMALL(Poles!F:F,K10)&gt;3000,"",SMALL(Poles!F:F,K10))),"")</f>
        <v/>
      </c>
      <c r="E10" s="132" t="str">
        <f>IF(D10="nt",IFERROR(SMALL(Poles!F:F,K10),""),IF(D10&gt;3000,"",IFERROR(SMALL(Poles!F:F,K10),"")))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IFERROR(IF(INDEX(Poles!$A:$F,MATCH('Poles Results'!$E11,Poles!$F:$F,0),1)&gt;0,INDEX(Poles!$A:$F,MATCH('Poles Results'!$E11,Poles!$F:$F,0),1),""),"")</f>
        <v/>
      </c>
      <c r="B11" s="95" t="str">
        <f>IFERROR(IF(INDEX(Poles!$A:$F,MATCH('Poles Results'!$E11,Poles!$F:$F,0),2)&gt;0,INDEX(Poles!$A:$F,MATCH('Poles Results'!$E11,Poles!$F:$F,0),2),""),"")</f>
        <v/>
      </c>
      <c r="C11" s="95" t="str">
        <f>IFERROR(IF(INDEX(Poles!$A:$F,MATCH('Poles Results'!E11,Poles!$F:$F,0),3)&gt;0,INDEX(Poles!$A:$F,MATCH('Poles Results'!E11,Poles!$F:$F,0),3),""),"")</f>
        <v/>
      </c>
      <c r="D11" s="96" t="str">
        <f>IFERROR(IF(AND(SMALL(Poles!F:F,K11)&gt;1000,SMALL(Poles!F:F,K11)&lt;3000),"nt",IF(SMALL(Poles!F:F,K11)&gt;3000,"",SMALL(Poles!F:F,K11))),"")</f>
        <v/>
      </c>
      <c r="E11" s="132" t="str">
        <f>IF(D11="nt",IFERROR(SMALL(Poles!F:F,K11),""),IF(D11&gt;3000,"",IFERROR(SMALL(Poles!F:F,K11),"")))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F8" sqref="F8"/>
    </sheetView>
  </sheetViews>
  <sheetFormatPr defaultRowHeight="15"/>
  <cols>
    <col min="1" max="1" width="9.85546875" customWidth="1"/>
    <col min="2" max="2" width="17.42578125" bestFit="1" customWidth="1"/>
    <col min="3" max="3" width="18.140625" bestFit="1" customWidth="1"/>
    <col min="4" max="4" width="14.85546875" bestFit="1" customWidth="1"/>
    <col min="9" max="9" width="19.85546875" style="1" bestFit="1" customWidth="1"/>
    <col min="10" max="10" width="15.140625" customWidth="1"/>
  </cols>
  <sheetData>
    <row r="1" spans="1:12">
      <c r="A1" s="224" t="s">
        <v>90</v>
      </c>
      <c r="B1" s="224" t="s">
        <v>91</v>
      </c>
      <c r="C1" s="224" t="s">
        <v>92</v>
      </c>
      <c r="D1" s="224" t="s">
        <v>93</v>
      </c>
      <c r="I1" s="226" t="s">
        <v>94</v>
      </c>
    </row>
    <row r="2" spans="1:12">
      <c r="A2" s="225">
        <v>1</v>
      </c>
      <c r="B2" t="s">
        <v>104</v>
      </c>
      <c r="D2" t="s">
        <v>104</v>
      </c>
      <c r="I2" s="1" t="s">
        <v>105</v>
      </c>
      <c r="J2" s="118">
        <v>6</v>
      </c>
    </row>
    <row r="3" spans="1:12">
      <c r="A3">
        <v>2</v>
      </c>
      <c r="B3" t="s">
        <v>105</v>
      </c>
      <c r="C3" t="s">
        <v>105</v>
      </c>
      <c r="D3" t="s">
        <v>105</v>
      </c>
      <c r="I3" s="1" t="s">
        <v>117</v>
      </c>
      <c r="J3">
        <v>4</v>
      </c>
    </row>
    <row r="4" spans="1:12">
      <c r="A4">
        <v>3</v>
      </c>
      <c r="B4" t="s">
        <v>111</v>
      </c>
      <c r="C4" t="s">
        <v>109</v>
      </c>
      <c r="D4" t="s">
        <v>106</v>
      </c>
      <c r="I4" s="1" t="s">
        <v>106</v>
      </c>
      <c r="J4">
        <v>1</v>
      </c>
    </row>
    <row r="5" spans="1:12">
      <c r="A5">
        <v>4</v>
      </c>
      <c r="B5" t="s">
        <v>115</v>
      </c>
      <c r="D5" t="s">
        <v>107</v>
      </c>
      <c r="I5" s="1" t="s">
        <v>118</v>
      </c>
      <c r="J5">
        <v>2</v>
      </c>
    </row>
    <row r="6" spans="1:12">
      <c r="A6">
        <v>5</v>
      </c>
      <c r="B6" t="s">
        <v>116</v>
      </c>
      <c r="C6" t="s">
        <v>111</v>
      </c>
      <c r="D6" t="s">
        <v>108</v>
      </c>
      <c r="I6" s="1" t="s">
        <v>119</v>
      </c>
      <c r="J6">
        <v>2</v>
      </c>
    </row>
    <row r="7" spans="1:12">
      <c r="A7">
        <v>6</v>
      </c>
      <c r="B7" t="s">
        <v>183</v>
      </c>
      <c r="C7" t="s">
        <v>95</v>
      </c>
      <c r="D7" t="s">
        <v>109</v>
      </c>
      <c r="I7" s="1" t="s">
        <v>120</v>
      </c>
      <c r="J7">
        <v>2</v>
      </c>
    </row>
    <row r="8" spans="1:12">
      <c r="A8">
        <v>7</v>
      </c>
      <c r="C8" t="s">
        <v>116</v>
      </c>
      <c r="D8" t="s">
        <v>110</v>
      </c>
      <c r="I8" s="1" t="s">
        <v>107</v>
      </c>
      <c r="J8">
        <v>1</v>
      </c>
    </row>
    <row r="9" spans="1:12">
      <c r="A9">
        <v>8</v>
      </c>
      <c r="C9" t="s">
        <v>176</v>
      </c>
      <c r="I9" s="1" t="s">
        <v>121</v>
      </c>
      <c r="J9">
        <v>3</v>
      </c>
    </row>
    <row r="10" spans="1:12">
      <c r="A10">
        <v>9</v>
      </c>
      <c r="C10" t="s">
        <v>176</v>
      </c>
      <c r="D10" t="s">
        <v>100</v>
      </c>
      <c r="I10" s="1" t="s">
        <v>122</v>
      </c>
      <c r="J10">
        <v>1</v>
      </c>
    </row>
    <row r="11" spans="1:12">
      <c r="A11">
        <v>10</v>
      </c>
      <c r="C11" t="s">
        <v>174</v>
      </c>
      <c r="D11" t="s">
        <v>95</v>
      </c>
      <c r="I11" s="1" t="s">
        <v>99</v>
      </c>
      <c r="J11">
        <v>2</v>
      </c>
    </row>
    <row r="12" spans="1:12">
      <c r="A12">
        <v>11</v>
      </c>
      <c r="C12" t="s">
        <v>193</v>
      </c>
      <c r="D12" t="s">
        <v>112</v>
      </c>
      <c r="I12" s="1" t="s">
        <v>100</v>
      </c>
      <c r="J12">
        <v>2</v>
      </c>
    </row>
    <row r="13" spans="1:12">
      <c r="A13">
        <v>12</v>
      </c>
      <c r="D13" t="s">
        <v>113</v>
      </c>
      <c r="I13" s="1" t="s">
        <v>116</v>
      </c>
      <c r="J13">
        <v>2</v>
      </c>
    </row>
    <row r="14" spans="1:12">
      <c r="A14">
        <v>13</v>
      </c>
      <c r="I14" s="1" t="s">
        <v>112</v>
      </c>
      <c r="J14">
        <v>2</v>
      </c>
    </row>
    <row r="15" spans="1:12">
      <c r="A15">
        <v>14</v>
      </c>
      <c r="D15" t="s">
        <v>114</v>
      </c>
      <c r="I15" s="1" t="s">
        <v>123</v>
      </c>
      <c r="J15">
        <v>1</v>
      </c>
    </row>
    <row r="16" spans="1:12">
      <c r="A16">
        <v>15</v>
      </c>
      <c r="I16" s="1" t="s">
        <v>124</v>
      </c>
      <c r="J16">
        <v>2</v>
      </c>
      <c r="L16" t="s">
        <v>103</v>
      </c>
    </row>
    <row r="17" spans="9:10">
      <c r="I17" s="1" t="s">
        <v>172</v>
      </c>
      <c r="J17">
        <v>1</v>
      </c>
    </row>
    <row r="18" spans="9:10">
      <c r="I18" s="1" t="s">
        <v>174</v>
      </c>
      <c r="J18">
        <v>2</v>
      </c>
    </row>
    <row r="19" spans="9:10">
      <c r="I19" s="1" t="s">
        <v>176</v>
      </c>
      <c r="J19">
        <v>2</v>
      </c>
    </row>
    <row r="20" spans="9:10">
      <c r="I20" s="1" t="s">
        <v>181</v>
      </c>
      <c r="J20">
        <v>1</v>
      </c>
    </row>
    <row r="24" spans="9:10">
      <c r="I24" s="1" t="s">
        <v>101</v>
      </c>
      <c r="J24" s="242">
        <f>SUM(J2:J23)</f>
        <v>39</v>
      </c>
    </row>
  </sheetData>
  <pageMargins left="0.7" right="0.7" top="0.75" bottom="0.75" header="0.3" footer="0.3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8" sqref="B38"/>
    </sheetView>
  </sheetViews>
  <sheetFormatPr defaultRowHeight="15"/>
  <cols>
    <col min="1" max="1" width="14.28515625" bestFit="1" customWidth="1"/>
    <col min="2" max="2" width="15.85546875" bestFit="1" customWidth="1"/>
  </cols>
  <sheetData>
    <row r="1" spans="1:2">
      <c r="A1" t="s">
        <v>19</v>
      </c>
      <c r="B1" t="s">
        <v>1</v>
      </c>
    </row>
    <row r="2" spans="1:2">
      <c r="A2" t="s">
        <v>98</v>
      </c>
      <c r="B2" t="s">
        <v>125</v>
      </c>
    </row>
    <row r="3" spans="1:2">
      <c r="A3" t="s">
        <v>126</v>
      </c>
      <c r="B3" t="s">
        <v>127</v>
      </c>
    </row>
    <row r="4" spans="1:2">
      <c r="A4" t="s">
        <v>128</v>
      </c>
      <c r="B4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81</v>
      </c>
    </row>
    <row r="3" spans="2:2">
      <c r="B3" s="152" t="s">
        <v>82</v>
      </c>
    </row>
    <row r="4" spans="2:2">
      <c r="B4" s="152" t="s">
        <v>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3000.0000000099999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24.564000020000002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23.315000000000001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3000.0000000300001</v>
      </c>
      <c r="E4" s="18"/>
      <c r="F4" s="10">
        <f>(F3+2)</f>
        <v>25.315000000000001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1000.00000004</v>
      </c>
      <c r="E5" s="18"/>
      <c r="F5" s="11">
        <f>(F4+2)</f>
        <v>27.315000000000001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2D</v>
      </c>
      <c r="B6" s="8" t="str">
        <f>IFERROR(IF(A6=$B$1,Poles!F6,""),"")</f>
        <v/>
      </c>
      <c r="C6" s="8">
        <f>IFERROR(IF(A6=$C$1,Poles!F6,""),"")</f>
        <v>26.993000049999999</v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50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30</v>
      </c>
      <c r="V7" s="177">
        <f t="shared" si="0"/>
        <v>20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3000.0000000700002</v>
      </c>
      <c r="E8" s="18"/>
      <c r="F8" s="297" t="s">
        <v>3</v>
      </c>
      <c r="G8" s="73" t="str">
        <f>IF(H8="-","-","1st")</f>
        <v>1st</v>
      </c>
      <c r="H8" s="73" t="str">
        <f>IFERROR(INDEX(Poles!$B:$F,MATCH(J8,Poles!$F:$F,0),1),"-")</f>
        <v>Makayla Cross</v>
      </c>
      <c r="I8" s="73" t="str">
        <f>IFERROR(INDEX(Poles!$B:$F,MATCH(J8,Poles!$F:$F,0),2),"-")</f>
        <v>Kix</v>
      </c>
      <c r="J8" s="8">
        <f>IFERROR(SMALL($B$2:$B$300,L8),"-")</f>
        <v>23.315000080000001</v>
      </c>
      <c r="K8" s="178">
        <f>IF(T7&gt;0,T7,"")</f>
        <v>50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1D</v>
      </c>
      <c r="B9" s="8">
        <f>IFERROR(IF(A9=$B$1,Poles!F9,""),"")</f>
        <v>23.315000080000001</v>
      </c>
      <c r="C9" s="8" t="str">
        <f>IFERROR(IF(A9=$C$1,Poles!F9,""),"")</f>
        <v/>
      </c>
      <c r="D9" s="8" t="str">
        <f>IFERROR(IF(A9=$D$1,Poles!F9,""),"")</f>
        <v/>
      </c>
      <c r="E9" s="18"/>
      <c r="F9" s="277"/>
      <c r="G9" s="19" t="str">
        <f>IF(H9="-","-","2nd")</f>
        <v>2nd</v>
      </c>
      <c r="H9" s="73" t="str">
        <f>IFERROR(INDEX(Poles!$B:$F,MATCH(J9,Poles!$F:$F,0),1),"-")</f>
        <v>Stacy Albers</v>
      </c>
      <c r="I9" s="73" t="str">
        <f>IFERROR(INDEX(Poles!$B:$F,MATCH(J9,Poles!$F:$F,0),2),"-")</f>
        <v>Sunny</v>
      </c>
      <c r="J9" s="8">
        <f>IFERROR(SMALL($B$2:$B$300,L9),"-")</f>
        <v>24.564000020000002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1000.00000009</v>
      </c>
      <c r="E10" s="18"/>
      <c r="F10" s="277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/>
      </c>
      <c r="B11" s="8" t="str">
        <f>IFERROR(IF(A11=$B$1,Poles!F11,""),"")</f>
        <v/>
      </c>
      <c r="C11" s="8" t="str">
        <f>IFERROR(IF(A11=$C$1,Poles!F11,""),"")</f>
        <v/>
      </c>
      <c r="D11" s="8" t="str">
        <f>IFERROR(IF(A11=$D$1,Poles!F11,""),"")</f>
        <v/>
      </c>
      <c r="E11" s="18"/>
      <c r="F11" s="277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77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50</v>
      </c>
      <c r="U12" s="176">
        <f>U5*$R$15</f>
        <v>30</v>
      </c>
      <c r="V12" s="176">
        <f>V5*$R$15</f>
        <v>20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81" t="s">
        <v>73</v>
      </c>
      <c r="P13" s="281"/>
      <c r="Q13" s="281"/>
      <c r="R13" s="21">
        <f>Poles!J9</f>
        <v>5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77" t="s">
        <v>4</v>
      </c>
      <c r="G14" s="19" t="str">
        <f>IF(H14="-","-","1st")</f>
        <v>1st</v>
      </c>
      <c r="H14" s="19" t="str">
        <f>IFERROR(INDEX(Poles!B:F,MATCH(J14,Poles!F:F,0),1),"-")</f>
        <v>Autumn Maxfield</v>
      </c>
      <c r="I14" s="19" t="str">
        <f>IFERROR(INDEX(Poles!B:F,MATCH(J14,Poles!F:F,0),2),"-")</f>
        <v>Split</v>
      </c>
      <c r="J14" s="4">
        <f>IFERROR(SMALL($C$2:$C$300,L14),"-")</f>
        <v>26.993000049999999</v>
      </c>
      <c r="K14" s="179">
        <f>IF(U7&gt;0,U7,"")</f>
        <v>30</v>
      </c>
      <c r="L14">
        <v>1</v>
      </c>
      <c r="O14" s="281" t="s">
        <v>74</v>
      </c>
      <c r="P14" s="281"/>
      <c r="Q14" s="281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77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81" t="s">
        <v>76</v>
      </c>
      <c r="P15" s="281"/>
      <c r="Q15" s="281"/>
      <c r="R15" s="176">
        <f>(R13*R14)+Poles!J3</f>
        <v>100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77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81" t="s">
        <v>10</v>
      </c>
      <c r="P16" s="281"/>
      <c r="Q16" s="281"/>
      <c r="R16" s="176">
        <f>R15*W5</f>
        <v>100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77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77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77" t="s">
        <v>5</v>
      </c>
      <c r="G20" s="19" t="str">
        <f>IF(H20="-","-","1st")</f>
        <v>-</v>
      </c>
      <c r="H20" s="19" t="str">
        <f>IFERROR(INDEX(Poles!B:F,MATCH(J20,Poles!F:F,0),1),"-")</f>
        <v>-</v>
      </c>
      <c r="I20" s="19" t="str">
        <f>IFERROR(INDEX(Poles!B:F,MATCH(J20,Poles!F:F,0),2),"-")</f>
        <v>-</v>
      </c>
      <c r="J20" s="78" t="str">
        <f>IFERROR(IF(SMALL($D$2:$D$300,L20)&lt;900,SMALL($D$2:$D$300,L20),"-"),"-")</f>
        <v>-</v>
      </c>
      <c r="K20" s="179">
        <f>IF(V7&gt;0,V7,"")</f>
        <v>20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77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77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77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8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zoomScale="90" zoomScaleNormal="90" workbookViewId="0">
      <pane ySplit="2" topLeftCell="A48" activePane="bottomLeft" state="frozen"/>
      <selection pane="bottomLeft" activeCell="G60" sqref="G60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66" t="s">
        <v>7</v>
      </c>
      <c r="B1" s="267"/>
      <c r="C1" s="267"/>
      <c r="D1" s="267"/>
      <c r="E1" s="267"/>
      <c r="F1" s="268"/>
      <c r="G1" s="262" t="s">
        <v>19</v>
      </c>
      <c r="H1" s="264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77</v>
      </c>
      <c r="E2" s="113" t="s">
        <v>15</v>
      </c>
      <c r="F2" s="147" t="s">
        <v>16</v>
      </c>
      <c r="G2" s="263"/>
      <c r="H2" s="265"/>
      <c r="J2" s="31" t="s">
        <v>20</v>
      </c>
      <c r="K2" s="31" t="s">
        <v>21</v>
      </c>
      <c r="L2" s="31" t="s">
        <v>22</v>
      </c>
      <c r="M2" s="134" t="s">
        <v>71</v>
      </c>
      <c r="N2" s="31" t="s">
        <v>23</v>
      </c>
      <c r="O2" s="31" t="s">
        <v>72</v>
      </c>
      <c r="P2" s="202"/>
    </row>
    <row r="3" spans="1:26">
      <c r="A3" s="128"/>
      <c r="B3" s="122"/>
      <c r="C3" s="122">
        <v>24</v>
      </c>
      <c r="D3" s="122"/>
      <c r="E3" s="122"/>
      <c r="F3" s="204"/>
      <c r="G3" s="129" t="s">
        <v>191</v>
      </c>
      <c r="H3" s="130" t="s">
        <v>192</v>
      </c>
      <c r="I3" s="21">
        <v>1.0000000000000001E-9</v>
      </c>
      <c r="J3" s="21">
        <f>IF(C3="yco",1000+I3,IF((C3+$I3)&lt;1,"",C3+$I3))</f>
        <v>24.000000001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3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Shannon SokolowskiHorse 1</v>
      </c>
    </row>
    <row r="4" spans="1:26" ht="15.75" customHeight="1">
      <c r="A4" s="38"/>
      <c r="B4" s="120"/>
      <c r="C4" s="120">
        <v>46</v>
      </c>
      <c r="D4" s="120"/>
      <c r="E4" s="120"/>
      <c r="F4" s="123"/>
      <c r="G4" s="110" t="s">
        <v>130</v>
      </c>
      <c r="H4" s="39" t="s">
        <v>131</v>
      </c>
      <c r="I4" s="21">
        <v>2.0000000000000001E-9</v>
      </c>
      <c r="J4" s="21">
        <f>IF(C4="yco",1000+I4,IF((C4+$I4)&lt;1,"",C4+$I4))</f>
        <v>46.000000002</v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3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Haylie DresbachOnyx</v>
      </c>
    </row>
    <row r="5" spans="1:26" ht="16.5" thickBot="1">
      <c r="A5" s="38"/>
      <c r="B5" s="120"/>
      <c r="C5" s="120">
        <v>10</v>
      </c>
      <c r="D5" s="120"/>
      <c r="E5" s="120"/>
      <c r="F5" s="123"/>
      <c r="G5" s="110" t="s">
        <v>104</v>
      </c>
      <c r="H5" s="39" t="s">
        <v>132</v>
      </c>
      <c r="I5" s="21">
        <v>3E-9</v>
      </c>
      <c r="J5" s="21">
        <f>IF(C5="yco",1000+I5,IF((C5+$I5)&lt;1,"",C5+$I5))</f>
        <v>10.000000003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3" t="str">
        <f t="shared" si="5"/>
        <v/>
      </c>
      <c r="R5"/>
      <c r="S5"/>
      <c r="T5"/>
      <c r="U5"/>
      <c r="V5"/>
      <c r="Z5" s="21" t="str">
        <f t="shared" si="6"/>
        <v>Karlie GehmDunits Crème Brulee</v>
      </c>
    </row>
    <row r="6" spans="1:26" ht="15.75" customHeight="1">
      <c r="A6" s="38"/>
      <c r="B6" s="120"/>
      <c r="C6" s="120">
        <v>60</v>
      </c>
      <c r="D6" s="120"/>
      <c r="E6" s="120"/>
      <c r="F6" s="123"/>
      <c r="G6" s="110" t="s">
        <v>104</v>
      </c>
      <c r="H6" s="39" t="s">
        <v>133</v>
      </c>
      <c r="I6" s="21">
        <v>4.0000000000000002E-9</v>
      </c>
      <c r="J6" s="211">
        <f>IF(C6="yco",1000+I6,IF((C6+$I6)&lt;1,"",C6+$I6))</f>
        <v>60.000000004</v>
      </c>
      <c r="K6" s="21" t="str">
        <f t="shared" si="1"/>
        <v/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3" t="str">
        <f t="shared" si="5"/>
        <v/>
      </c>
      <c r="R6" s="256" t="s">
        <v>79</v>
      </c>
      <c r="S6" s="269"/>
      <c r="T6" s="269"/>
      <c r="U6" s="269"/>
      <c r="V6" s="270"/>
      <c r="Z6" s="21" t="str">
        <f t="shared" si="6"/>
        <v>Karlie GehmTS Go Streakin Easy</v>
      </c>
    </row>
    <row r="7" spans="1:26" ht="16.5" thickBot="1">
      <c r="A7" s="38"/>
      <c r="B7" s="205"/>
      <c r="C7" s="120">
        <v>21</v>
      </c>
      <c r="D7" s="120"/>
      <c r="E7" s="120"/>
      <c r="F7" s="123"/>
      <c r="G7" s="110" t="s">
        <v>189</v>
      </c>
      <c r="H7" s="39" t="s">
        <v>190</v>
      </c>
      <c r="I7" s="21">
        <v>5.0000000000000001E-9</v>
      </c>
      <c r="J7" s="21">
        <f t="shared" ref="J7:J68" si="7">IF(C7="yco",1000+I7,IF((C7+$I7)&lt;1,"",C7+$I7))</f>
        <v>21.000000005</v>
      </c>
      <c r="K7" s="21" t="str">
        <f t="shared" si="1"/>
        <v/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3" t="str">
        <f t="shared" si="5"/>
        <v/>
      </c>
      <c r="R7" s="271"/>
      <c r="S7" s="272"/>
      <c r="T7" s="272"/>
      <c r="U7" s="272"/>
      <c r="V7" s="273"/>
      <c r="Z7" s="21" t="str">
        <f t="shared" si="6"/>
        <v>Margarett MillerSeven</v>
      </c>
    </row>
    <row r="8" spans="1:26" ht="15.75" customHeight="1">
      <c r="A8" s="38"/>
      <c r="B8" s="120" t="s">
        <v>136</v>
      </c>
      <c r="C8" s="120">
        <v>23</v>
      </c>
      <c r="D8" s="120" t="s">
        <v>136</v>
      </c>
      <c r="E8" s="120">
        <v>23</v>
      </c>
      <c r="F8" s="123"/>
      <c r="G8" s="110" t="s">
        <v>106</v>
      </c>
      <c r="H8" s="39" t="s">
        <v>134</v>
      </c>
      <c r="I8" s="21">
        <v>6E-9</v>
      </c>
      <c r="J8" s="21">
        <f t="shared" si="7"/>
        <v>23.000000006</v>
      </c>
      <c r="K8" s="21">
        <f t="shared" si="1"/>
        <v>23.000000006</v>
      </c>
      <c r="L8" s="21" t="str">
        <f t="shared" si="2"/>
        <v/>
      </c>
      <c r="M8" s="127">
        <f t="shared" si="3"/>
        <v>1000.0000000060001</v>
      </c>
      <c r="N8" s="127" t="str">
        <f t="shared" si="0"/>
        <v/>
      </c>
      <c r="O8" s="127">
        <f t="shared" si="4"/>
        <v>1000.0000000060001</v>
      </c>
      <c r="P8" s="203" t="str">
        <f t="shared" si="5"/>
        <v/>
      </c>
      <c r="R8" s="256" t="s">
        <v>85</v>
      </c>
      <c r="S8" s="257"/>
      <c r="T8" s="257"/>
      <c r="U8" s="257"/>
      <c r="V8" s="258"/>
      <c r="Z8" s="21" t="str">
        <f t="shared" si="6"/>
        <v xml:space="preserve">Aleah MarcoPremier Passum </v>
      </c>
    </row>
    <row r="9" spans="1:26" ht="16.5" thickBot="1">
      <c r="A9" s="38"/>
      <c r="B9" s="120"/>
      <c r="C9" s="120">
        <v>35</v>
      </c>
      <c r="D9" s="120"/>
      <c r="E9" s="120"/>
      <c r="F9" s="123"/>
      <c r="G9" s="110" t="s">
        <v>206</v>
      </c>
      <c r="H9" s="39" t="s">
        <v>207</v>
      </c>
      <c r="I9" s="21">
        <v>6.9999999999999998E-9</v>
      </c>
      <c r="J9" s="21">
        <f t="shared" si="7"/>
        <v>35.000000006999997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3" t="str">
        <f t="shared" si="5"/>
        <v/>
      </c>
      <c r="R9" s="259"/>
      <c r="S9" s="260"/>
      <c r="T9" s="260"/>
      <c r="U9" s="260"/>
      <c r="V9" s="261"/>
      <c r="Z9" s="21" t="str">
        <f t="shared" si="6"/>
        <v>Shelby StrandWoody</v>
      </c>
    </row>
    <row r="10" spans="1:26">
      <c r="A10" s="38"/>
      <c r="B10" s="120"/>
      <c r="C10" s="120">
        <v>40</v>
      </c>
      <c r="D10" s="120"/>
      <c r="E10" s="120"/>
      <c r="F10" s="123"/>
      <c r="G10" s="110" t="s">
        <v>176</v>
      </c>
      <c r="H10" s="39" t="s">
        <v>178</v>
      </c>
      <c r="I10" s="21">
        <v>8.0000000000000005E-9</v>
      </c>
      <c r="J10" s="21">
        <f t="shared" si="7"/>
        <v>40.000000008000001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3" t="str">
        <f t="shared" si="5"/>
        <v/>
      </c>
      <c r="R10" s="256" t="s">
        <v>87</v>
      </c>
      <c r="S10" s="257"/>
      <c r="T10" s="257"/>
      <c r="U10" s="257"/>
      <c r="V10" s="258"/>
      <c r="Z10" s="21" t="str">
        <f t="shared" si="6"/>
        <v>Stacy AlbersJett</v>
      </c>
    </row>
    <row r="11" spans="1:26" ht="16.5" thickBot="1">
      <c r="A11" s="38"/>
      <c r="B11" s="120"/>
      <c r="C11" s="120">
        <v>25</v>
      </c>
      <c r="D11" s="120"/>
      <c r="E11" s="120"/>
      <c r="F11" s="123"/>
      <c r="G11" s="110" t="s">
        <v>183</v>
      </c>
      <c r="H11" s="39" t="s">
        <v>184</v>
      </c>
      <c r="I11" s="21">
        <v>8.9999999999999995E-9</v>
      </c>
      <c r="J11" s="21">
        <f t="shared" si="7"/>
        <v>25.000000009000001</v>
      </c>
      <c r="K11" s="21" t="str">
        <f t="shared" si="1"/>
        <v/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3" t="str">
        <f t="shared" si="5"/>
        <v/>
      </c>
      <c r="R11" s="259"/>
      <c r="S11" s="260"/>
      <c r="T11" s="260"/>
      <c r="U11" s="260"/>
      <c r="V11" s="261"/>
      <c r="Z11" s="21" t="str">
        <f t="shared" si="6"/>
        <v xml:space="preserve">Brittany DietersA Guy With Fame </v>
      </c>
    </row>
    <row r="12" spans="1:26" ht="15.75" customHeight="1">
      <c r="A12" s="38"/>
      <c r="B12" s="120"/>
      <c r="C12" s="121">
        <v>26</v>
      </c>
      <c r="D12" s="121"/>
      <c r="E12" s="121"/>
      <c r="F12" s="124"/>
      <c r="G12" s="110" t="s">
        <v>120</v>
      </c>
      <c r="H12" s="39" t="s">
        <v>137</v>
      </c>
      <c r="I12" s="21">
        <v>1E-8</v>
      </c>
      <c r="J12" s="21">
        <f t="shared" si="7"/>
        <v>26.000000010000001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3" t="str">
        <f t="shared" si="5"/>
        <v/>
      </c>
      <c r="Z12" s="21" t="str">
        <f t="shared" si="6"/>
        <v>Leah HummelGrayson</v>
      </c>
    </row>
    <row r="13" spans="1:26">
      <c r="A13" s="38"/>
      <c r="B13" s="120" t="s">
        <v>135</v>
      </c>
      <c r="C13" s="120">
        <v>30</v>
      </c>
      <c r="D13" s="120"/>
      <c r="E13" s="120"/>
      <c r="F13" s="123"/>
      <c r="G13" s="110" t="s">
        <v>107</v>
      </c>
      <c r="H13" s="39" t="s">
        <v>138</v>
      </c>
      <c r="I13" s="21">
        <v>1.0999999999999999E-8</v>
      </c>
      <c r="J13" s="21">
        <f t="shared" si="7"/>
        <v>30.000000011000001</v>
      </c>
      <c r="K13" s="21" t="str">
        <f t="shared" si="1"/>
        <v/>
      </c>
      <c r="L13" s="21" t="str">
        <f t="shared" si="2"/>
        <v/>
      </c>
      <c r="M13" s="127">
        <f t="shared" si="3"/>
        <v>2000.0000000110001</v>
      </c>
      <c r="N13" s="127" t="str">
        <f t="shared" si="0"/>
        <v/>
      </c>
      <c r="O13" s="127" t="str">
        <f t="shared" si="4"/>
        <v/>
      </c>
      <c r="P13" s="203" t="str">
        <f t="shared" si="5"/>
        <v/>
      </c>
      <c r="R13" s="221" t="s">
        <v>88</v>
      </c>
      <c r="Z13" s="21" t="str">
        <f t="shared" si="6"/>
        <v>Tessa BlancheSEven</v>
      </c>
    </row>
    <row r="14" spans="1:26">
      <c r="A14" s="38"/>
      <c r="B14" s="120" t="s">
        <v>136</v>
      </c>
      <c r="C14" s="120">
        <v>31</v>
      </c>
      <c r="D14" s="120"/>
      <c r="E14" s="120"/>
      <c r="F14" s="123"/>
      <c r="G14" s="110" t="s">
        <v>108</v>
      </c>
      <c r="H14" s="39" t="s">
        <v>139</v>
      </c>
      <c r="I14" s="21">
        <v>1.2E-8</v>
      </c>
      <c r="J14" s="21">
        <f t="shared" si="7"/>
        <v>31.000000012000001</v>
      </c>
      <c r="K14" s="21" t="str">
        <f t="shared" si="1"/>
        <v/>
      </c>
      <c r="L14" s="21" t="str">
        <f t="shared" si="2"/>
        <v/>
      </c>
      <c r="M14" s="127">
        <f t="shared" si="3"/>
        <v>1000.000000012</v>
      </c>
      <c r="N14" s="127" t="str">
        <f t="shared" si="0"/>
        <v/>
      </c>
      <c r="O14" s="127" t="str">
        <f t="shared" si="4"/>
        <v/>
      </c>
      <c r="P14" s="203" t="str">
        <f t="shared" si="5"/>
        <v/>
      </c>
      <c r="R14" s="222" t="s">
        <v>84</v>
      </c>
      <c r="Z14" s="21" t="str">
        <f t="shared" si="6"/>
        <v>Cami WollesNellie</v>
      </c>
    </row>
    <row r="15" spans="1:26">
      <c r="A15" s="38"/>
      <c r="B15" s="120"/>
      <c r="C15" s="120">
        <v>9</v>
      </c>
      <c r="D15" s="120"/>
      <c r="E15" s="120"/>
      <c r="F15" s="123"/>
      <c r="G15" s="110" t="s">
        <v>109</v>
      </c>
      <c r="H15" s="39" t="s">
        <v>140</v>
      </c>
      <c r="I15" s="21">
        <v>1.3000000000000001E-8</v>
      </c>
      <c r="J15" s="21">
        <f t="shared" si="7"/>
        <v>9.0000000129999993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3" t="str">
        <f t="shared" si="5"/>
        <v/>
      </c>
      <c r="R15" s="220"/>
      <c r="Z15" s="21" t="str">
        <f t="shared" si="6"/>
        <v>Joni HoffmanBullys Lion Queen</v>
      </c>
    </row>
    <row r="16" spans="1:26">
      <c r="A16" s="38"/>
      <c r="B16" s="120"/>
      <c r="C16" s="120">
        <v>61</v>
      </c>
      <c r="D16" s="120"/>
      <c r="E16" s="120"/>
      <c r="F16" s="123"/>
      <c r="G16" s="110" t="s">
        <v>109</v>
      </c>
      <c r="H16" s="39" t="s">
        <v>141</v>
      </c>
      <c r="I16" s="21">
        <v>1.4E-8</v>
      </c>
      <c r="J16" s="21">
        <f t="shared" si="7"/>
        <v>61.000000014000001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3" t="str">
        <f t="shared" si="5"/>
        <v/>
      </c>
      <c r="R16" s="220" t="s">
        <v>86</v>
      </c>
      <c r="Z16" s="21" t="str">
        <f t="shared" si="6"/>
        <v>Joni HoffmanRunningwiththedevil</v>
      </c>
    </row>
    <row r="17" spans="1:26">
      <c r="A17" s="38"/>
      <c r="B17" s="120"/>
      <c r="C17" s="120">
        <v>38</v>
      </c>
      <c r="D17" s="120"/>
      <c r="E17" s="120"/>
      <c r="F17" s="123"/>
      <c r="G17" s="110" t="s">
        <v>142</v>
      </c>
      <c r="H17" s="39" t="s">
        <v>143</v>
      </c>
      <c r="I17" s="21">
        <v>1.4999999999999999E-8</v>
      </c>
      <c r="J17" s="21">
        <f t="shared" si="7"/>
        <v>38.000000014999998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3" t="str">
        <f t="shared" si="5"/>
        <v/>
      </c>
      <c r="R17" s="220"/>
      <c r="Z17" s="21" t="str">
        <f t="shared" si="6"/>
        <v>Jessica NuellerMFR Laughing Xena</v>
      </c>
    </row>
    <row r="18" spans="1:26">
      <c r="A18" s="38"/>
      <c r="B18" s="120"/>
      <c r="C18" s="120">
        <v>8</v>
      </c>
      <c r="D18" s="120"/>
      <c r="E18" s="120"/>
      <c r="F18" s="123"/>
      <c r="G18" s="110" t="s">
        <v>121</v>
      </c>
      <c r="H18" s="39" t="s">
        <v>144</v>
      </c>
      <c r="I18" s="21">
        <v>1.6000000000000001E-8</v>
      </c>
      <c r="J18" s="21">
        <f t="shared" si="7"/>
        <v>8.0000000159999995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3" t="str">
        <f t="shared" si="5"/>
        <v/>
      </c>
      <c r="Z18" s="21" t="str">
        <f t="shared" si="6"/>
        <v>Anne AamotHattie</v>
      </c>
    </row>
    <row r="19" spans="1:26">
      <c r="A19" s="38"/>
      <c r="B19" s="120"/>
      <c r="C19" s="120"/>
      <c r="D19" s="120"/>
      <c r="E19" s="120"/>
      <c r="F19" s="123">
        <v>62</v>
      </c>
      <c r="G19" s="110" t="s">
        <v>121</v>
      </c>
      <c r="H19" s="39" t="s">
        <v>161</v>
      </c>
      <c r="I19" s="21">
        <v>1.7E-8</v>
      </c>
      <c r="J19" s="21" t="str">
        <f t="shared" si="7"/>
        <v/>
      </c>
      <c r="K19" s="21" t="str">
        <f t="shared" si="1"/>
        <v/>
      </c>
      <c r="L19" s="21">
        <f t="shared" si="2"/>
        <v>62.000000016999998</v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3" t="str">
        <f t="shared" si="5"/>
        <v/>
      </c>
      <c r="Z19" s="21" t="str">
        <f t="shared" si="6"/>
        <v>Anne Aamotstreaker</v>
      </c>
    </row>
    <row r="20" spans="1:26">
      <c r="A20" s="38"/>
      <c r="B20" s="120"/>
      <c r="C20" s="121">
        <v>37</v>
      </c>
      <c r="D20" s="121"/>
      <c r="E20" s="121"/>
      <c r="F20" s="124"/>
      <c r="G20" s="110" t="s">
        <v>110</v>
      </c>
      <c r="H20" s="39" t="s">
        <v>145</v>
      </c>
      <c r="I20" s="21">
        <v>1.7999999999999999E-8</v>
      </c>
      <c r="J20" s="21">
        <f t="shared" si="7"/>
        <v>37.000000018000001</v>
      </c>
      <c r="K20" s="21" t="str">
        <f t="shared" si="1"/>
        <v/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3" t="str">
        <f t="shared" si="5"/>
        <v/>
      </c>
      <c r="Z20" s="21" t="str">
        <f t="shared" si="6"/>
        <v>Aimee SorensenHoly French Fame</v>
      </c>
    </row>
    <row r="21" spans="1:26">
      <c r="A21" s="38"/>
      <c r="B21" s="120"/>
      <c r="C21" s="120">
        <v>85</v>
      </c>
      <c r="D21" s="120"/>
      <c r="E21" s="120">
        <v>42</v>
      </c>
      <c r="F21" s="123"/>
      <c r="G21" s="110" t="s">
        <v>198</v>
      </c>
      <c r="H21" s="39" t="s">
        <v>199</v>
      </c>
      <c r="I21" s="21">
        <v>1.9000000000000001E-8</v>
      </c>
      <c r="J21" s="21">
        <f t="shared" si="7"/>
        <v>85.000000018999998</v>
      </c>
      <c r="K21" s="21">
        <f t="shared" si="1"/>
        <v>42.000000018999998</v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3" t="str">
        <f t="shared" si="5"/>
        <v/>
      </c>
      <c r="Z21" s="21" t="str">
        <f t="shared" si="6"/>
        <v>Tessa SchneiderDat Baby Streakin</v>
      </c>
    </row>
    <row r="22" spans="1:26">
      <c r="A22" s="38"/>
      <c r="B22" s="120"/>
      <c r="C22" s="120">
        <v>28</v>
      </c>
      <c r="D22" s="120"/>
      <c r="E22" s="120">
        <v>28</v>
      </c>
      <c r="F22" s="123"/>
      <c r="G22" s="110" t="s">
        <v>146</v>
      </c>
      <c r="H22" s="39" t="s">
        <v>147</v>
      </c>
      <c r="I22" s="21">
        <v>2E-8</v>
      </c>
      <c r="J22" s="21">
        <f t="shared" si="7"/>
        <v>28.000000020000002</v>
      </c>
      <c r="K22" s="21">
        <f t="shared" si="1"/>
        <v>28.000000020000002</v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3" t="str">
        <f t="shared" si="5"/>
        <v/>
      </c>
      <c r="Z22" s="21" t="str">
        <f t="shared" si="6"/>
        <v>Pam VankekerixJPS kas Im stylish</v>
      </c>
    </row>
    <row r="23" spans="1:26">
      <c r="A23" s="38"/>
      <c r="B23" s="120"/>
      <c r="C23" s="120">
        <v>29</v>
      </c>
      <c r="D23" s="120"/>
      <c r="E23" s="120">
        <v>29</v>
      </c>
      <c r="F23" s="123">
        <v>29</v>
      </c>
      <c r="G23" s="110" t="s">
        <v>148</v>
      </c>
      <c r="H23" s="39" t="s">
        <v>149</v>
      </c>
      <c r="I23" s="21">
        <v>2.0999999999999999E-8</v>
      </c>
      <c r="J23" s="21">
        <f t="shared" si="7"/>
        <v>29.000000021000002</v>
      </c>
      <c r="K23" s="21">
        <f t="shared" si="1"/>
        <v>29.000000021000002</v>
      </c>
      <c r="L23" s="21">
        <f t="shared" si="2"/>
        <v>29.000000021000002</v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3" t="str">
        <f t="shared" si="5"/>
        <v/>
      </c>
      <c r="Z23" s="21" t="str">
        <f t="shared" si="6"/>
        <v xml:space="preserve">Kellie VanderbrinkWild Woman </v>
      </c>
    </row>
    <row r="24" spans="1:26">
      <c r="A24" s="38"/>
      <c r="B24" s="120" t="s">
        <v>136</v>
      </c>
      <c r="C24" s="120">
        <v>18</v>
      </c>
      <c r="D24" s="120"/>
      <c r="E24" s="120"/>
      <c r="F24" s="123"/>
      <c r="G24" s="110" t="s">
        <v>181</v>
      </c>
      <c r="H24" s="39" t="s">
        <v>182</v>
      </c>
      <c r="I24" s="21">
        <v>2.1999999999999998E-8</v>
      </c>
      <c r="J24" s="21">
        <f t="shared" si="7"/>
        <v>18.000000021999998</v>
      </c>
      <c r="K24" s="21" t="str">
        <f t="shared" si="1"/>
        <v/>
      </c>
      <c r="L24" s="21" t="str">
        <f t="shared" si="2"/>
        <v/>
      </c>
      <c r="M24" s="127">
        <f t="shared" si="3"/>
        <v>1000.000000022</v>
      </c>
      <c r="N24" s="127" t="str">
        <f t="shared" si="0"/>
        <v/>
      </c>
      <c r="O24" s="127" t="str">
        <f t="shared" si="4"/>
        <v/>
      </c>
      <c r="P24" s="203" t="str">
        <f t="shared" si="5"/>
        <v/>
      </c>
      <c r="Z24" s="21" t="str">
        <f t="shared" si="6"/>
        <v>Katie KoedamStar</v>
      </c>
    </row>
    <row r="25" spans="1:26">
      <c r="A25" s="38"/>
      <c r="B25" s="120"/>
      <c r="C25" s="120">
        <v>7</v>
      </c>
      <c r="D25" s="120"/>
      <c r="E25" s="120">
        <v>7</v>
      </c>
      <c r="F25" s="123"/>
      <c r="G25" s="110" t="s">
        <v>95</v>
      </c>
      <c r="H25" s="39" t="s">
        <v>150</v>
      </c>
      <c r="I25" s="21">
        <v>2.3000000000000001E-8</v>
      </c>
      <c r="J25" s="21">
        <f t="shared" si="7"/>
        <v>7.0000000230000001</v>
      </c>
      <c r="K25" s="21">
        <f t="shared" si="1"/>
        <v>7.0000000230000001</v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3" t="str">
        <f t="shared" si="5"/>
        <v/>
      </c>
      <c r="Z25" s="21" t="str">
        <f t="shared" si="6"/>
        <v>Elaine HagenMIP Streaking Seltzer</v>
      </c>
    </row>
    <row r="26" spans="1:26">
      <c r="A26" s="38"/>
      <c r="B26" s="120"/>
      <c r="C26" s="121">
        <v>64</v>
      </c>
      <c r="D26" s="121"/>
      <c r="E26" s="121" t="s">
        <v>162</v>
      </c>
      <c r="F26" s="124"/>
      <c r="G26" s="110" t="s">
        <v>95</v>
      </c>
      <c r="H26" s="39" t="s">
        <v>151</v>
      </c>
      <c r="I26" s="21">
        <v>2.4E-8</v>
      </c>
      <c r="J26" s="21">
        <f>IF(C26="yco",1000+I26,IF((C26+$I26)&lt;1,"",C26+$I26))</f>
        <v>64.000000024000002</v>
      </c>
      <c r="K26" s="21">
        <f t="shared" si="1"/>
        <v>1000.000000024</v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3" t="str">
        <f>IF(OR(B26="oco",B26 = "oy",B26="",AND(B26&gt;0,B26&lt;5000)),IF(OR(C26="yco",C26="",AND(C26&gt;0,C26&lt;5000)),IF(OR(E26="co",E26="yco",E26="",AND(E26&gt;0,E26&lt;5000)),IF(OR(F26="",AND(F26&gt;0,F26&lt;5000)),"","Check Pole entry"),"Check 2nd Open entry"),"Check 1st Open entry"),"Check Youth entry")</f>
        <v/>
      </c>
      <c r="Z26" s="21" t="str">
        <f t="shared" si="6"/>
        <v>Elaine HagenSawyers Joe Glo</v>
      </c>
    </row>
    <row r="27" spans="1:26">
      <c r="A27" s="38"/>
      <c r="B27" s="120" t="s">
        <v>136</v>
      </c>
      <c r="C27" s="120">
        <v>19</v>
      </c>
      <c r="D27" s="120"/>
      <c r="E27" s="120"/>
      <c r="F27" s="123"/>
      <c r="G27" s="110" t="s">
        <v>152</v>
      </c>
      <c r="H27" s="39" t="s">
        <v>153</v>
      </c>
      <c r="I27" s="21">
        <v>2.4999999999999999E-8</v>
      </c>
      <c r="J27" s="21">
        <f>IF(C27="yco",1000+I27,IF((C27+$I27)&lt;1,"",C27+$I27))</f>
        <v>19.000000024999999</v>
      </c>
      <c r="K27" s="21" t="str">
        <f t="shared" si="1"/>
        <v/>
      </c>
      <c r="L27" s="21" t="str">
        <f t="shared" si="2"/>
        <v/>
      </c>
      <c r="M27" s="127">
        <f t="shared" si="3"/>
        <v>1000.000000025</v>
      </c>
      <c r="N27" s="127" t="str">
        <f t="shared" si="0"/>
        <v/>
      </c>
      <c r="O27" s="127" t="str">
        <f t="shared" si="4"/>
        <v/>
      </c>
      <c r="P27" s="203" t="str">
        <f>IF(OR(B27="oco",B27 = "oy",B27="",AND(B27&gt;0,B27&lt;5000)),IF(OR(C27="yco",C27="",AND(C27&gt;0,C27&lt;5000)),IF(OR(E27="co",E27="yco",E27="",AND(E27&gt;0,E27&lt;5000)),IF(OR(F27="",AND(F27&gt;0,F27&lt;5000)),"","Check Pole entry"),"Check 2nd Open entry"),"Check 1st Open entry"),"Check Youth entry")</f>
        <v/>
      </c>
      <c r="Z27" s="21" t="str">
        <f t="shared" si="6"/>
        <v>Kailey DeJongIma Corona Gold</v>
      </c>
    </row>
    <row r="28" spans="1:26">
      <c r="A28" s="38"/>
      <c r="B28" s="120"/>
      <c r="C28" s="121">
        <v>70</v>
      </c>
      <c r="D28" s="121"/>
      <c r="E28" s="121"/>
      <c r="F28" s="124"/>
      <c r="G28" s="110" t="s">
        <v>185</v>
      </c>
      <c r="H28" s="39" t="s">
        <v>186</v>
      </c>
      <c r="I28" s="21">
        <v>2.6000000000000001E-8</v>
      </c>
      <c r="J28" s="21">
        <f t="shared" si="7"/>
        <v>70.000000025999995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3" t="str">
        <f t="shared" si="5"/>
        <v/>
      </c>
      <c r="Z28" s="21" t="str">
        <f t="shared" si="6"/>
        <v xml:space="preserve">Katie NovakLinx </v>
      </c>
    </row>
    <row r="29" spans="1:26">
      <c r="A29" s="38"/>
      <c r="B29" s="120"/>
      <c r="C29" s="120">
        <v>17</v>
      </c>
      <c r="D29" s="120"/>
      <c r="E29" s="120"/>
      <c r="F29" s="123"/>
      <c r="G29" s="110" t="s">
        <v>116</v>
      </c>
      <c r="H29" s="39" t="s">
        <v>154</v>
      </c>
      <c r="I29" s="21">
        <v>2.7E-8</v>
      </c>
      <c r="J29" s="21">
        <f t="shared" si="7"/>
        <v>17.000000026999999</v>
      </c>
      <c r="K29" s="21" t="str">
        <f t="shared" si="1"/>
        <v/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3" t="str">
        <f t="shared" si="5"/>
        <v/>
      </c>
      <c r="Z29" s="21" t="str">
        <f t="shared" si="6"/>
        <v>Chelsey MielkeBlue</v>
      </c>
    </row>
    <row r="30" spans="1:26">
      <c r="A30" s="38"/>
      <c r="B30" s="120"/>
      <c r="C30" s="120">
        <v>49</v>
      </c>
      <c r="D30" s="120"/>
      <c r="E30" s="120"/>
      <c r="F30" s="123"/>
      <c r="G30" s="110" t="s">
        <v>102</v>
      </c>
      <c r="H30" s="39" t="s">
        <v>155</v>
      </c>
      <c r="I30" s="21">
        <v>2.7999999999999999E-8</v>
      </c>
      <c r="J30" s="21">
        <f t="shared" si="7"/>
        <v>49.000000028000002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3" t="str">
        <f t="shared" si="5"/>
        <v/>
      </c>
      <c r="Z30" s="21" t="str">
        <f t="shared" si="6"/>
        <v>Cindy BaltezoreFlingin in the Sun</v>
      </c>
    </row>
    <row r="31" spans="1:26">
      <c r="A31" s="38"/>
      <c r="B31" s="120"/>
      <c r="C31" s="120">
        <v>2</v>
      </c>
      <c r="D31" s="120"/>
      <c r="E31" s="120" t="s">
        <v>162</v>
      </c>
      <c r="F31" s="123"/>
      <c r="G31" s="110" t="s">
        <v>96</v>
      </c>
      <c r="H31" s="39" t="s">
        <v>156</v>
      </c>
      <c r="I31" s="21">
        <v>2.9000000000000002E-8</v>
      </c>
      <c r="J31" s="21">
        <f t="shared" si="7"/>
        <v>2.0000000290000002</v>
      </c>
      <c r="K31" s="21">
        <f t="shared" si="1"/>
        <v>1000.000000029</v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3" t="str">
        <f t="shared" si="5"/>
        <v/>
      </c>
      <c r="Z31" s="21" t="str">
        <f t="shared" si="6"/>
        <v>Makayla CrossJacks Dashn Destiny</v>
      </c>
    </row>
    <row r="32" spans="1:26">
      <c r="A32" s="38"/>
      <c r="B32" s="120" t="s">
        <v>136</v>
      </c>
      <c r="C32" s="120">
        <v>25</v>
      </c>
      <c r="D32" s="120" t="s">
        <v>136</v>
      </c>
      <c r="E32" s="120">
        <v>25</v>
      </c>
      <c r="F32" s="123"/>
      <c r="G32" s="110" t="s">
        <v>96</v>
      </c>
      <c r="H32" s="39" t="s">
        <v>210</v>
      </c>
      <c r="I32" s="21">
        <v>2.9999999999999997E-8</v>
      </c>
      <c r="J32" s="21">
        <f t="shared" si="7"/>
        <v>25.000000029999999</v>
      </c>
      <c r="K32" s="21">
        <f t="shared" si="1"/>
        <v>25.000000029999999</v>
      </c>
      <c r="L32" s="21" t="str">
        <f t="shared" si="2"/>
        <v/>
      </c>
      <c r="M32" s="127">
        <f t="shared" si="3"/>
        <v>1000.00000003</v>
      </c>
      <c r="N32" s="127" t="str">
        <f t="shared" si="0"/>
        <v/>
      </c>
      <c r="O32" s="127">
        <f t="shared" si="4"/>
        <v>1000.00000003</v>
      </c>
      <c r="P32" s="203" t="str">
        <f t="shared" si="5"/>
        <v/>
      </c>
      <c r="Z32" s="21" t="str">
        <f t="shared" si="6"/>
        <v>Makayla CrossAishas burning love</v>
      </c>
    </row>
    <row r="33" spans="1:26">
      <c r="A33" s="38"/>
      <c r="B33" s="120"/>
      <c r="C33" s="121"/>
      <c r="D33" s="121"/>
      <c r="E33" s="121"/>
      <c r="F33" s="124">
        <v>70</v>
      </c>
      <c r="G33" s="110" t="s">
        <v>96</v>
      </c>
      <c r="H33" s="39" t="s">
        <v>157</v>
      </c>
      <c r="I33" s="21">
        <v>3.1E-8</v>
      </c>
      <c r="J33" s="21" t="str">
        <f t="shared" si="7"/>
        <v/>
      </c>
      <c r="K33" s="21" t="str">
        <f t="shared" si="1"/>
        <v/>
      </c>
      <c r="L33" s="21">
        <f t="shared" si="2"/>
        <v>70.000000030999999</v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3" t="str">
        <f t="shared" si="5"/>
        <v/>
      </c>
      <c r="Z33" s="21" t="str">
        <f t="shared" si="6"/>
        <v>Makayla CrossKix</v>
      </c>
    </row>
    <row r="34" spans="1:26">
      <c r="A34" s="38"/>
      <c r="B34" s="120"/>
      <c r="C34" s="120">
        <v>1</v>
      </c>
      <c r="D34" s="120"/>
      <c r="E34" s="120"/>
      <c r="F34" s="123"/>
      <c r="G34" s="110" t="s">
        <v>113</v>
      </c>
      <c r="H34" s="39" t="s">
        <v>158</v>
      </c>
      <c r="I34" s="21">
        <v>3.2000000000000002E-8</v>
      </c>
      <c r="J34" s="21">
        <f t="shared" si="7"/>
        <v>1.000000032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3" t="str">
        <f t="shared" si="5"/>
        <v/>
      </c>
      <c r="Z34" s="21" t="str">
        <f t="shared" si="6"/>
        <v>Callie AamotFamousFrenchCandy</v>
      </c>
    </row>
    <row r="35" spans="1:26">
      <c r="A35" s="38"/>
      <c r="B35" s="120" t="s">
        <v>136</v>
      </c>
      <c r="C35" s="121">
        <v>3</v>
      </c>
      <c r="D35" s="121"/>
      <c r="E35" s="121"/>
      <c r="F35" s="124">
        <v>3</v>
      </c>
      <c r="G35" s="110" t="s">
        <v>159</v>
      </c>
      <c r="H35" s="39" t="s">
        <v>160</v>
      </c>
      <c r="I35" s="21">
        <v>3.2999999999999998E-8</v>
      </c>
      <c r="J35" s="21">
        <f t="shared" si="7"/>
        <v>3.0000000330000001</v>
      </c>
      <c r="K35" s="21" t="str">
        <f t="shared" si="1"/>
        <v/>
      </c>
      <c r="L35" s="21">
        <f t="shared" si="2"/>
        <v>3.0000000330000001</v>
      </c>
      <c r="M35" s="127">
        <f t="shared" si="3"/>
        <v>1000.000000033</v>
      </c>
      <c r="N35" s="127" t="str">
        <f t="shared" ref="N35:N66" si="8">IF((A35+$I35)&lt;1,"",A35+$I35)</f>
        <v/>
      </c>
      <c r="O35" s="127" t="str">
        <f t="shared" si="4"/>
        <v/>
      </c>
      <c r="P35" s="203" t="str">
        <f t="shared" si="5"/>
        <v/>
      </c>
      <c r="Z35" s="21" t="str">
        <f t="shared" si="6"/>
        <v>Candice AamotFergie</v>
      </c>
    </row>
    <row r="36" spans="1:26">
      <c r="A36" s="38"/>
      <c r="B36" s="120"/>
      <c r="C36" s="121">
        <v>68</v>
      </c>
      <c r="D36" s="121"/>
      <c r="E36" s="121"/>
      <c r="F36" s="124"/>
      <c r="G36" s="110" t="s">
        <v>121</v>
      </c>
      <c r="H36" s="39" t="s">
        <v>161</v>
      </c>
      <c r="I36" s="21">
        <v>3.4E-8</v>
      </c>
      <c r="J36" s="21">
        <f t="shared" si="7"/>
        <v>68.000000033999996</v>
      </c>
      <c r="K36" s="21" t="str">
        <f t="shared" si="1"/>
        <v/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3" t="str">
        <f t="shared" si="5"/>
        <v/>
      </c>
      <c r="Z36" s="21" t="str">
        <f t="shared" si="6"/>
        <v>Anne Aamotstreaker</v>
      </c>
    </row>
    <row r="37" spans="1:26">
      <c r="A37" s="38"/>
      <c r="B37" s="120" t="s">
        <v>136</v>
      </c>
      <c r="C37" s="120">
        <v>33</v>
      </c>
      <c r="D37" s="120"/>
      <c r="E37" s="120"/>
      <c r="F37" s="123"/>
      <c r="G37" s="110" t="s">
        <v>123</v>
      </c>
      <c r="H37" s="39" t="s">
        <v>163</v>
      </c>
      <c r="I37" s="21">
        <v>3.5000000000000002E-8</v>
      </c>
      <c r="J37" s="21">
        <f t="shared" si="7"/>
        <v>33.000000034999999</v>
      </c>
      <c r="K37" s="21" t="str">
        <f t="shared" si="1"/>
        <v/>
      </c>
      <c r="L37" s="21" t="str">
        <f t="shared" si="2"/>
        <v/>
      </c>
      <c r="M37" s="127">
        <f t="shared" si="3"/>
        <v>1000.000000035</v>
      </c>
      <c r="N37" s="127" t="str">
        <f t="shared" si="8"/>
        <v/>
      </c>
      <c r="O37" s="127" t="str">
        <f t="shared" si="4"/>
        <v/>
      </c>
      <c r="P37" s="203" t="str">
        <f t="shared" si="5"/>
        <v/>
      </c>
      <c r="Z37" s="21" t="str">
        <f t="shared" si="6"/>
        <v>Jaymi ZachariasLeo's Teddy</v>
      </c>
    </row>
    <row r="38" spans="1:26">
      <c r="A38" s="38"/>
      <c r="B38" s="120"/>
      <c r="C38" s="120">
        <v>5</v>
      </c>
      <c r="D38" s="120"/>
      <c r="E38" s="120" t="s">
        <v>162</v>
      </c>
      <c r="F38" s="123"/>
      <c r="G38" s="110" t="s">
        <v>193</v>
      </c>
      <c r="H38" s="39" t="s">
        <v>194</v>
      </c>
      <c r="I38" s="21">
        <v>3.5999999999999998E-8</v>
      </c>
      <c r="J38" s="21">
        <f t="shared" si="7"/>
        <v>5.0000000360000003</v>
      </c>
      <c r="K38" s="21">
        <f t="shared" si="1"/>
        <v>1000.000000036</v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3" t="str">
        <f t="shared" si="5"/>
        <v/>
      </c>
      <c r="Z38" s="21" t="str">
        <f t="shared" si="6"/>
        <v>Jodi NelsonAva</v>
      </c>
    </row>
    <row r="39" spans="1:26">
      <c r="A39" s="38"/>
      <c r="B39" s="120"/>
      <c r="C39" s="120">
        <v>69</v>
      </c>
      <c r="D39" s="120"/>
      <c r="E39" s="120" t="s">
        <v>162</v>
      </c>
      <c r="F39" s="123"/>
      <c r="G39" s="110" t="s">
        <v>193</v>
      </c>
      <c r="H39" s="39" t="s">
        <v>195</v>
      </c>
      <c r="I39" s="21">
        <v>3.7E-8</v>
      </c>
      <c r="J39" s="21">
        <f t="shared" si="7"/>
        <v>69.000000037000007</v>
      </c>
      <c r="K39" s="21">
        <f t="shared" si="1"/>
        <v>1000.0000000369999</v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3" t="str">
        <f t="shared" si="5"/>
        <v/>
      </c>
      <c r="Z39" s="21" t="str">
        <f t="shared" si="6"/>
        <v>Jodi NelsonSimon</v>
      </c>
    </row>
    <row r="40" spans="1:26">
      <c r="A40" s="38"/>
      <c r="B40" s="120" t="s">
        <v>135</v>
      </c>
      <c r="C40" s="120">
        <v>37</v>
      </c>
      <c r="D40" s="120"/>
      <c r="E40" s="120"/>
      <c r="F40" s="123">
        <v>37</v>
      </c>
      <c r="G40" s="110" t="s">
        <v>114</v>
      </c>
      <c r="H40" s="39" t="s">
        <v>164</v>
      </c>
      <c r="I40" s="21">
        <v>3.8000000000000003E-8</v>
      </c>
      <c r="J40" s="21">
        <f t="shared" si="7"/>
        <v>37.000000038000003</v>
      </c>
      <c r="K40" s="21" t="str">
        <f t="shared" si="1"/>
        <v/>
      </c>
      <c r="L40" s="21">
        <f t="shared" si="2"/>
        <v>37.000000038000003</v>
      </c>
      <c r="M40" s="127">
        <f t="shared" si="3"/>
        <v>2000.0000000380001</v>
      </c>
      <c r="N40" s="127" t="str">
        <f t="shared" si="8"/>
        <v/>
      </c>
      <c r="O40" s="127" t="str">
        <f t="shared" si="4"/>
        <v/>
      </c>
      <c r="P40" s="203" t="str">
        <f t="shared" si="5"/>
        <v/>
      </c>
      <c r="Z40" s="21" t="str">
        <f t="shared" si="6"/>
        <v>Reagan MehlbrechRocky</v>
      </c>
    </row>
    <row r="41" spans="1:26">
      <c r="A41" s="38"/>
      <c r="B41" s="120" t="s">
        <v>135</v>
      </c>
      <c r="C41" s="121">
        <v>51</v>
      </c>
      <c r="D41" s="121"/>
      <c r="E41" s="121"/>
      <c r="F41" s="124">
        <v>37</v>
      </c>
      <c r="G41" s="110" t="s">
        <v>124</v>
      </c>
      <c r="H41" s="39" t="s">
        <v>165</v>
      </c>
      <c r="I41" s="21">
        <v>3.8999999999999998E-8</v>
      </c>
      <c r="J41" s="21">
        <f t="shared" si="7"/>
        <v>51.000000039</v>
      </c>
      <c r="K41" s="21" t="str">
        <f t="shared" si="1"/>
        <v/>
      </c>
      <c r="L41" s="21">
        <f t="shared" si="2"/>
        <v>37.000000039</v>
      </c>
      <c r="M41" s="127">
        <f t="shared" si="3"/>
        <v>2000.000000039</v>
      </c>
      <c r="N41" s="127" t="str">
        <f t="shared" si="8"/>
        <v/>
      </c>
      <c r="O41" s="127" t="str">
        <f t="shared" si="4"/>
        <v/>
      </c>
      <c r="P41" s="203" t="str">
        <f t="shared" si="5"/>
        <v/>
      </c>
      <c r="Z41" s="21" t="str">
        <f t="shared" si="6"/>
        <v>Autumn MaxfieldSplit</v>
      </c>
    </row>
    <row r="42" spans="1:26">
      <c r="A42" s="38"/>
      <c r="B42" s="120" t="s">
        <v>135</v>
      </c>
      <c r="C42" s="120">
        <v>6</v>
      </c>
      <c r="D42" s="120" t="s">
        <v>135</v>
      </c>
      <c r="E42" s="120">
        <v>6</v>
      </c>
      <c r="F42" s="123"/>
      <c r="G42" s="110" t="s">
        <v>166</v>
      </c>
      <c r="H42" s="39" t="s">
        <v>167</v>
      </c>
      <c r="I42" s="21">
        <v>4.0000000000000001E-8</v>
      </c>
      <c r="J42" s="21">
        <f t="shared" si="7"/>
        <v>6.0000000399999998</v>
      </c>
      <c r="K42" s="21">
        <f t="shared" si="1"/>
        <v>6.0000000399999998</v>
      </c>
      <c r="L42" s="21" t="str">
        <f t="shared" si="2"/>
        <v/>
      </c>
      <c r="M42" s="127">
        <f t="shared" si="3"/>
        <v>2000.00000004</v>
      </c>
      <c r="N42" s="127" t="str">
        <f t="shared" si="8"/>
        <v/>
      </c>
      <c r="O42" s="127">
        <f t="shared" si="4"/>
        <v>2000.00000004</v>
      </c>
      <c r="P42" s="203" t="str">
        <f t="shared" si="5"/>
        <v/>
      </c>
      <c r="Z42" s="21" t="str">
        <f t="shared" si="6"/>
        <v>Hatty FeyMaude</v>
      </c>
    </row>
    <row r="43" spans="1:26">
      <c r="A43" s="38"/>
      <c r="B43" s="120" t="s">
        <v>135</v>
      </c>
      <c r="C43" s="120">
        <v>52</v>
      </c>
      <c r="D43" s="120"/>
      <c r="E43" s="120"/>
      <c r="F43" s="123"/>
      <c r="G43" s="110" t="s">
        <v>166</v>
      </c>
      <c r="H43" s="39" t="s">
        <v>168</v>
      </c>
      <c r="I43" s="21">
        <v>4.1000000000000003E-8</v>
      </c>
      <c r="J43" s="21">
        <f t="shared" si="7"/>
        <v>52.000000041</v>
      </c>
      <c r="K43" s="21" t="str">
        <f t="shared" si="1"/>
        <v/>
      </c>
      <c r="L43" s="21" t="str">
        <f t="shared" si="2"/>
        <v/>
      </c>
      <c r="M43" s="127">
        <f t="shared" si="3"/>
        <v>2000.000000041</v>
      </c>
      <c r="N43" s="127" t="str">
        <f t="shared" si="8"/>
        <v/>
      </c>
      <c r="O43" s="127" t="str">
        <f t="shared" si="4"/>
        <v/>
      </c>
      <c r="P43" s="203" t="str">
        <f t="shared" si="5"/>
        <v/>
      </c>
      <c r="Z43" s="21" t="str">
        <f t="shared" si="6"/>
        <v>Hatty FeySage</v>
      </c>
    </row>
    <row r="44" spans="1:26">
      <c r="A44" s="38"/>
      <c r="B44" s="120"/>
      <c r="C44" s="121">
        <v>7</v>
      </c>
      <c r="D44" s="121"/>
      <c r="E44" s="121"/>
      <c r="F44" s="124"/>
      <c r="G44" s="110" t="s">
        <v>97</v>
      </c>
      <c r="H44" s="39" t="s">
        <v>169</v>
      </c>
      <c r="I44" s="21">
        <v>4.1999999999999999E-8</v>
      </c>
      <c r="J44" s="21">
        <f t="shared" si="7"/>
        <v>7.0000000419999999</v>
      </c>
      <c r="K44" s="21" t="str">
        <f t="shared" si="1"/>
        <v/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3" t="str">
        <f t="shared" si="5"/>
        <v/>
      </c>
      <c r="Z44" s="21" t="str">
        <f>CONCATENATE(G44,H44)</f>
        <v>Josey FeyO So Country</v>
      </c>
    </row>
    <row r="45" spans="1:26">
      <c r="A45" s="38"/>
      <c r="B45" s="120" t="s">
        <v>135</v>
      </c>
      <c r="C45" s="121">
        <v>56</v>
      </c>
      <c r="D45" s="121"/>
      <c r="E45" s="121">
        <v>56</v>
      </c>
      <c r="F45" s="124"/>
      <c r="G45" s="110" t="s">
        <v>97</v>
      </c>
      <c r="H45" s="39" t="s">
        <v>170</v>
      </c>
      <c r="I45" s="21">
        <v>4.3000000000000001E-8</v>
      </c>
      <c r="J45" s="21">
        <f t="shared" si="7"/>
        <v>56.000000043</v>
      </c>
      <c r="K45" s="21">
        <f t="shared" si="1"/>
        <v>56.000000043</v>
      </c>
      <c r="L45" s="21" t="str">
        <f t="shared" si="2"/>
        <v/>
      </c>
      <c r="M45" s="127">
        <f t="shared" si="3"/>
        <v>2000.000000043</v>
      </c>
      <c r="N45" s="127" t="str">
        <f t="shared" si="8"/>
        <v/>
      </c>
      <c r="O45" s="127" t="str">
        <f t="shared" si="4"/>
        <v/>
      </c>
      <c r="P45" s="203" t="str">
        <f t="shared" si="5"/>
        <v/>
      </c>
      <c r="Z45" s="21" t="str">
        <f t="shared" si="6"/>
        <v xml:space="preserve">Josey FeyGunning for fame </v>
      </c>
    </row>
    <row r="46" spans="1:26">
      <c r="A46" s="38"/>
      <c r="B46" s="120"/>
      <c r="C46" s="120">
        <v>58</v>
      </c>
      <c r="D46" s="120"/>
      <c r="E46" s="120"/>
      <c r="F46" s="123"/>
      <c r="G46" s="110" t="s">
        <v>209</v>
      </c>
      <c r="H46" s="39" t="s">
        <v>208</v>
      </c>
      <c r="I46" s="21">
        <v>4.3999999999999997E-8</v>
      </c>
      <c r="J46" s="21">
        <f t="shared" si="7"/>
        <v>58.000000043999997</v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3" t="str">
        <f t="shared" si="5"/>
        <v/>
      </c>
      <c r="Z46" s="21" t="str">
        <f t="shared" si="6"/>
        <v>Carmindee Rickycharm</v>
      </c>
    </row>
    <row r="47" spans="1:26">
      <c r="A47" s="38"/>
      <c r="B47" s="120"/>
      <c r="C47" s="121">
        <v>20</v>
      </c>
      <c r="D47" s="121"/>
      <c r="E47" s="121"/>
      <c r="F47" s="124"/>
      <c r="G47" s="110" t="s">
        <v>216</v>
      </c>
      <c r="H47" s="39" t="s">
        <v>171</v>
      </c>
      <c r="I47" s="21">
        <v>4.4999999999999999E-8</v>
      </c>
      <c r="J47" s="21">
        <f t="shared" si="7"/>
        <v>20.000000045</v>
      </c>
      <c r="K47" s="21" t="str">
        <f t="shared" si="1"/>
        <v/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3" t="str">
        <f t="shared" si="5"/>
        <v/>
      </c>
      <c r="Z47" s="21" t="str">
        <f t="shared" si="6"/>
        <v>Kaylee NovakLinx</v>
      </c>
    </row>
    <row r="48" spans="1:26">
      <c r="A48" s="38"/>
      <c r="B48" s="120" t="s">
        <v>136</v>
      </c>
      <c r="C48" s="120">
        <v>68</v>
      </c>
      <c r="D48" s="120"/>
      <c r="E48" s="120"/>
      <c r="F48" s="123"/>
      <c r="G48" s="110" t="s">
        <v>172</v>
      </c>
      <c r="H48" s="39" t="s">
        <v>173</v>
      </c>
      <c r="I48" s="21">
        <v>4.6000000000000002E-8</v>
      </c>
      <c r="J48" s="21">
        <f t="shared" si="7"/>
        <v>68.000000045999997</v>
      </c>
      <c r="K48" s="21" t="str">
        <f t="shared" si="1"/>
        <v/>
      </c>
      <c r="L48" s="21" t="str">
        <f t="shared" si="2"/>
        <v/>
      </c>
      <c r="M48" s="127">
        <f t="shared" si="3"/>
        <v>1000.000000046</v>
      </c>
      <c r="N48" s="127" t="str">
        <f t="shared" si="8"/>
        <v/>
      </c>
      <c r="O48" s="127" t="str">
        <f t="shared" si="4"/>
        <v/>
      </c>
      <c r="P48" s="203" t="str">
        <f t="shared" si="5"/>
        <v/>
      </c>
      <c r="Z48" s="21" t="str">
        <f t="shared" si="6"/>
        <v>Lily SchulenbergPC Tullys FrostLady</v>
      </c>
    </row>
    <row r="49" spans="1:26">
      <c r="A49" s="38"/>
      <c r="B49" s="120"/>
      <c r="C49" s="120">
        <v>29</v>
      </c>
      <c r="D49" s="120"/>
      <c r="E49" s="120"/>
      <c r="F49" s="123"/>
      <c r="G49" s="110" t="s">
        <v>174</v>
      </c>
      <c r="H49" s="39" t="s">
        <v>175</v>
      </c>
      <c r="I49" s="21">
        <v>4.6999999999999997E-8</v>
      </c>
      <c r="J49" s="21">
        <f t="shared" si="7"/>
        <v>29.000000047</v>
      </c>
      <c r="K49" s="21" t="str">
        <f t="shared" si="1"/>
        <v/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3" t="str">
        <f t="shared" si="5"/>
        <v/>
      </c>
      <c r="Z49" s="21" t="str">
        <f t="shared" si="6"/>
        <v>Ronna PinneySP Streaknfreaknfast</v>
      </c>
    </row>
    <row r="50" spans="1:26">
      <c r="A50" s="38"/>
      <c r="B50" s="120"/>
      <c r="C50" s="120">
        <v>3</v>
      </c>
      <c r="D50" s="120"/>
      <c r="E50" s="120"/>
      <c r="F50" s="123">
        <v>3</v>
      </c>
      <c r="G50" s="110" t="s">
        <v>176</v>
      </c>
      <c r="H50" s="39" t="s">
        <v>177</v>
      </c>
      <c r="I50" s="21">
        <v>4.8E-8</v>
      </c>
      <c r="J50" s="21">
        <f t="shared" si="7"/>
        <v>3.000000048</v>
      </c>
      <c r="K50" s="21" t="str">
        <f t="shared" si="1"/>
        <v/>
      </c>
      <c r="L50" s="21">
        <f t="shared" si="2"/>
        <v>3.000000048</v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3" t="str">
        <f t="shared" si="5"/>
        <v/>
      </c>
      <c r="Z50" s="21" t="str">
        <f t="shared" si="6"/>
        <v>Stacy AlbersSunny</v>
      </c>
    </row>
    <row r="51" spans="1:26">
      <c r="A51" s="38"/>
      <c r="B51" s="120" t="s">
        <v>135</v>
      </c>
      <c r="C51" s="120">
        <v>65</v>
      </c>
      <c r="D51" s="120"/>
      <c r="E51" s="120"/>
      <c r="F51" s="123"/>
      <c r="G51" s="110" t="s">
        <v>196</v>
      </c>
      <c r="H51" s="39" t="s">
        <v>197</v>
      </c>
      <c r="I51" s="21">
        <v>4.9000000000000002E-8</v>
      </c>
      <c r="J51" s="21">
        <f t="shared" si="7"/>
        <v>65.000000048999993</v>
      </c>
      <c r="K51" s="21" t="str">
        <f t="shared" si="1"/>
        <v/>
      </c>
      <c r="L51" s="21" t="str">
        <f t="shared" si="2"/>
        <v/>
      </c>
      <c r="M51" s="127">
        <f t="shared" si="3"/>
        <v>2000.0000000489999</v>
      </c>
      <c r="N51" s="127" t="str">
        <f t="shared" si="8"/>
        <v/>
      </c>
      <c r="O51" s="127" t="str">
        <f t="shared" si="4"/>
        <v/>
      </c>
      <c r="P51" s="203" t="str">
        <f t="shared" si="5"/>
        <v/>
      </c>
      <c r="Z51" s="21" t="str">
        <f t="shared" si="6"/>
        <v>Eva SchaferZipper</v>
      </c>
    </row>
    <row r="52" spans="1:26">
      <c r="A52" s="38"/>
      <c r="B52" s="120"/>
      <c r="C52" s="120">
        <v>49</v>
      </c>
      <c r="D52" s="120"/>
      <c r="E52" s="120"/>
      <c r="F52" s="123"/>
      <c r="G52" s="110" t="s">
        <v>179</v>
      </c>
      <c r="H52" s="39" t="s">
        <v>180</v>
      </c>
      <c r="I52" s="21">
        <v>4.9999999999999998E-8</v>
      </c>
      <c r="J52" s="21">
        <f t="shared" si="7"/>
        <v>49.000000049999997</v>
      </c>
      <c r="K52" s="21" t="str">
        <f t="shared" si="1"/>
        <v/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3" t="str">
        <f t="shared" si="5"/>
        <v/>
      </c>
      <c r="Z52" s="21" t="str">
        <f t="shared" si="6"/>
        <v>Olvia SelleckTriple Black Caddy</v>
      </c>
    </row>
    <row r="53" spans="1:26">
      <c r="A53" s="38"/>
      <c r="B53" s="120"/>
      <c r="C53" s="120">
        <v>100</v>
      </c>
      <c r="D53" s="120"/>
      <c r="E53" s="120"/>
      <c r="F53" s="123"/>
      <c r="G53" s="111" t="s">
        <v>187</v>
      </c>
      <c r="H53" s="69" t="s">
        <v>188</v>
      </c>
      <c r="I53" s="21">
        <v>5.1E-8</v>
      </c>
      <c r="J53" s="21">
        <f t="shared" si="7"/>
        <v>100.000000051</v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3" t="str">
        <f t="shared" si="5"/>
        <v/>
      </c>
      <c r="Z53" s="21" t="str">
        <f t="shared" si="6"/>
        <v>Carrie DietersElsa</v>
      </c>
    </row>
    <row r="54" spans="1:26">
      <c r="A54" s="38"/>
      <c r="B54" s="120" t="s">
        <v>135</v>
      </c>
      <c r="C54" s="120">
        <v>42</v>
      </c>
      <c r="D54" s="120"/>
      <c r="E54" s="120"/>
      <c r="F54" s="123"/>
      <c r="G54" s="111" t="s">
        <v>200</v>
      </c>
      <c r="H54" s="69" t="s">
        <v>201</v>
      </c>
      <c r="I54" s="21">
        <v>5.2000000000000002E-8</v>
      </c>
      <c r="J54" s="21">
        <f t="shared" si="7"/>
        <v>42.000000051999997</v>
      </c>
      <c r="K54" s="21" t="str">
        <f t="shared" si="1"/>
        <v/>
      </c>
      <c r="L54" s="21" t="str">
        <f t="shared" si="2"/>
        <v/>
      </c>
      <c r="M54" s="127">
        <f t="shared" si="3"/>
        <v>2000.0000000519999</v>
      </c>
      <c r="N54" s="127" t="str">
        <f t="shared" si="8"/>
        <v/>
      </c>
      <c r="O54" s="127" t="str">
        <f t="shared" si="4"/>
        <v/>
      </c>
      <c r="P54" s="203" t="str">
        <f t="shared" si="5"/>
        <v/>
      </c>
      <c r="Z54" s="21" t="str">
        <f t="shared" si="6"/>
        <v>Grace merriganVF modansix</v>
      </c>
    </row>
    <row r="55" spans="1:26">
      <c r="A55" s="38"/>
      <c r="B55" s="120" t="s">
        <v>136</v>
      </c>
      <c r="C55" s="120">
        <v>88</v>
      </c>
      <c r="D55" s="120"/>
      <c r="E55" s="120"/>
      <c r="F55" s="123"/>
      <c r="G55" s="111" t="s">
        <v>200</v>
      </c>
      <c r="H55" s="69" t="s">
        <v>202</v>
      </c>
      <c r="I55" s="21">
        <v>5.2999999999999998E-8</v>
      </c>
      <c r="J55" s="21">
        <f t="shared" si="7"/>
        <v>88.000000052999994</v>
      </c>
      <c r="K55" s="21" t="str">
        <f t="shared" si="1"/>
        <v/>
      </c>
      <c r="L55" s="21" t="str">
        <f t="shared" si="2"/>
        <v/>
      </c>
      <c r="M55" s="127">
        <f t="shared" si="3"/>
        <v>1000.000000053</v>
      </c>
      <c r="N55" s="127" t="str">
        <f t="shared" si="8"/>
        <v/>
      </c>
      <c r="O55" s="127" t="str">
        <f t="shared" si="4"/>
        <v/>
      </c>
      <c r="P55" s="203" t="str">
        <f t="shared" si="5"/>
        <v/>
      </c>
      <c r="Z55" s="21" t="str">
        <f t="shared" si="6"/>
        <v xml:space="preserve">Grace merriganJP fourturbojet </v>
      </c>
    </row>
    <row r="56" spans="1:26">
      <c r="A56" s="38"/>
      <c r="B56" s="120"/>
      <c r="C56" s="120">
        <v>250</v>
      </c>
      <c r="D56" s="120"/>
      <c r="E56" s="120"/>
      <c r="F56" s="123"/>
      <c r="G56" s="111" t="s">
        <v>98</v>
      </c>
      <c r="H56" s="69" t="s">
        <v>125</v>
      </c>
      <c r="I56" s="21">
        <v>5.4E-8</v>
      </c>
      <c r="J56" s="21">
        <f t="shared" si="7"/>
        <v>250.000000054</v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3" t="str">
        <f t="shared" si="5"/>
        <v/>
      </c>
      <c r="Z56" s="21" t="str">
        <f t="shared" si="6"/>
        <v>Lexi ThybergBOBY</v>
      </c>
    </row>
    <row r="57" spans="1:26">
      <c r="A57" s="38"/>
      <c r="B57" s="120"/>
      <c r="C57" s="120">
        <v>251</v>
      </c>
      <c r="D57" s="120"/>
      <c r="E57" s="120"/>
      <c r="F57" s="123"/>
      <c r="G57" s="111" t="s">
        <v>126</v>
      </c>
      <c r="H57" s="69" t="s">
        <v>204</v>
      </c>
      <c r="I57" s="21">
        <v>5.5000000000000003E-8</v>
      </c>
      <c r="J57" s="21">
        <f t="shared" si="7"/>
        <v>251.00000005499999</v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3" t="str">
        <f t="shared" si="5"/>
        <v/>
      </c>
      <c r="Z57" s="21" t="str">
        <f t="shared" si="6"/>
        <v>Kensey AllenBR Snippysgogo drift</v>
      </c>
    </row>
    <row r="58" spans="1:26">
      <c r="A58" s="38"/>
      <c r="B58" s="120"/>
      <c r="C58" s="120">
        <v>252</v>
      </c>
      <c r="D58" s="120"/>
      <c r="E58" s="120"/>
      <c r="F58" s="123"/>
      <c r="G58" s="111" t="s">
        <v>128</v>
      </c>
      <c r="H58" s="69" t="s">
        <v>203</v>
      </c>
      <c r="I58" s="21">
        <v>5.5999999999999999E-8</v>
      </c>
      <c r="J58" s="21">
        <f t="shared" si="7"/>
        <v>252.000000056</v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3" t="str">
        <f t="shared" si="5"/>
        <v/>
      </c>
      <c r="Z58" s="21" t="str">
        <f t="shared" si="6"/>
        <v>Debbie NelsonGuys Luvin fame</v>
      </c>
    </row>
    <row r="59" spans="1:26">
      <c r="A59" s="38"/>
      <c r="B59" s="120"/>
      <c r="C59" s="120">
        <v>91</v>
      </c>
      <c r="D59" s="120"/>
      <c r="E59" s="120"/>
      <c r="F59" s="123"/>
      <c r="G59" s="111" t="s">
        <v>211</v>
      </c>
      <c r="H59" s="69" t="s">
        <v>212</v>
      </c>
      <c r="I59" s="21">
        <v>5.7000000000000001E-8</v>
      </c>
      <c r="J59" s="21">
        <f t="shared" si="7"/>
        <v>91.000000056999994</v>
      </c>
      <c r="K59" s="21" t="str">
        <f t="shared" si="1"/>
        <v/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3" t="str">
        <f t="shared" si="5"/>
        <v/>
      </c>
      <c r="Z59" s="21" t="str">
        <f t="shared" si="6"/>
        <v>Rochel Chapman Gabby</v>
      </c>
    </row>
    <row r="60" spans="1:26">
      <c r="A60" s="38"/>
      <c r="B60" s="120"/>
      <c r="C60" s="120">
        <v>92</v>
      </c>
      <c r="D60" s="120"/>
      <c r="E60" s="120"/>
      <c r="F60" s="123"/>
      <c r="G60" s="111" t="s">
        <v>213</v>
      </c>
      <c r="H60" s="69" t="s">
        <v>214</v>
      </c>
      <c r="I60" s="21">
        <v>5.8000000000000003E-8</v>
      </c>
      <c r="J60" s="21">
        <f t="shared" si="7"/>
        <v>92.000000057999998</v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3" t="str">
        <f t="shared" si="5"/>
        <v/>
      </c>
      <c r="Z60" s="21" t="str">
        <f t="shared" si="6"/>
        <v>Trinity ChapmanFancy</v>
      </c>
    </row>
    <row r="61" spans="1:26">
      <c r="A61" s="38"/>
      <c r="B61" s="120"/>
      <c r="C61" s="120"/>
      <c r="D61" s="120"/>
      <c r="E61" s="120"/>
      <c r="F61" s="123">
        <v>88</v>
      </c>
      <c r="G61" s="111" t="s">
        <v>200</v>
      </c>
      <c r="H61" s="69" t="s">
        <v>202</v>
      </c>
      <c r="I61" s="21">
        <v>5.8999999999999999E-8</v>
      </c>
      <c r="J61" s="21" t="str">
        <f t="shared" si="7"/>
        <v/>
      </c>
      <c r="K61" s="21" t="str">
        <f t="shared" si="1"/>
        <v/>
      </c>
      <c r="L61" s="21">
        <f t="shared" si="2"/>
        <v>88.000000059000001</v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3" t="str">
        <f t="shared" si="5"/>
        <v/>
      </c>
      <c r="Z61" s="21" t="str">
        <f>CONCATENATE(G61,H61)</f>
        <v xml:space="preserve">Grace merriganJP fourturbojet </v>
      </c>
    </row>
    <row r="62" spans="1:26">
      <c r="A62" s="38"/>
      <c r="B62" s="120"/>
      <c r="C62" s="120"/>
      <c r="D62" s="120"/>
      <c r="E62" s="120"/>
      <c r="F62" s="123"/>
      <c r="G62" s="111"/>
      <c r="H62" s="69"/>
      <c r="I62" s="21">
        <v>5.9999999999999995E-8</v>
      </c>
      <c r="J62" s="21" t="str">
        <f t="shared" si="7"/>
        <v/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3" t="str">
        <f t="shared" si="5"/>
        <v/>
      </c>
      <c r="Z62" s="21" t="str">
        <f t="shared" si="6"/>
        <v/>
      </c>
    </row>
    <row r="63" spans="1:26">
      <c r="A63" s="38"/>
      <c r="B63" s="120"/>
      <c r="C63" s="120"/>
      <c r="D63" s="120"/>
      <c r="E63" s="120"/>
      <c r="F63" s="123"/>
      <c r="G63" s="111"/>
      <c r="H63" s="69"/>
      <c r="I63" s="21">
        <v>6.1000000000000004E-8</v>
      </c>
      <c r="J63" s="21" t="str">
        <f t="shared" si="7"/>
        <v/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3" t="str">
        <f t="shared" si="5"/>
        <v/>
      </c>
      <c r="Z63" s="21" t="str">
        <f t="shared" si="6"/>
        <v/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7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3" t="str">
        <f t="shared" si="5"/>
        <v/>
      </c>
      <c r="Z64" s="21" t="str">
        <f t="shared" si="6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7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3" t="str">
        <f t="shared" si="5"/>
        <v/>
      </c>
      <c r="Z65" s="21" t="str">
        <f t="shared" si="6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7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3" t="str">
        <f t="shared" si="5"/>
        <v/>
      </c>
      <c r="Z66" s="21" t="str">
        <f t="shared" si="6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3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3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3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3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3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3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3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3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3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3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3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3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3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3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3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3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3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3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3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3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3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3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3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3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3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3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3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3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3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3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3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3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3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3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3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3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3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3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3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3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3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3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3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3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3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3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3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3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3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3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3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3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3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3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3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3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3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3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3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3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3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3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3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3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3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3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3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3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3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3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3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3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3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3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3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3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3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3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3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3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3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3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3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3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3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3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3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3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3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3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3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3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3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3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3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3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3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3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3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3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3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3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3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3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3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3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3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3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3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3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3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3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3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3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3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3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3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3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3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3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3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3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3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3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3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3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3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3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3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3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3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3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3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3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3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3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3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3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3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3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3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3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3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3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3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3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3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3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3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3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3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3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3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3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3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3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3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3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3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3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3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3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3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3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3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3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3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3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3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3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3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3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3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3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3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3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3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3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3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3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3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3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3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3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3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3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70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Callie Aamot</v>
      </c>
      <c r="C2" t="str">
        <f>IFERROR(INDEX('Enter Draw'!$C$3:$H$252,MATCH(SMALL('Enter Draw'!$J$3:$J$252,D2),'Enter Draw'!$J$3:$J$252,0),6),"")</f>
        <v>FamousFrenchCandy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Hatty Fey</v>
      </c>
      <c r="H2" t="str">
        <f>IFERROR(INDEX('Enter Draw'!$E$3:$H$252,MATCH(SMALL('Enter Draw'!$K$3:$K$252,D2),'Enter Draw'!$K$3:$K$252,0),4),"")</f>
        <v>Maude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Candice Aamot</v>
      </c>
      <c r="L2" t="str">
        <f>IFERROR(INDEX('Enter Draw'!$F$3:$H$252,MATCH(SMALL('Enter Draw'!$L$3:$L$252,I2),'Enter Draw'!$L$3:$L$252,0),3),"")</f>
        <v>Fergie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Aleah Marco</v>
      </c>
      <c r="P2" t="str">
        <f>IFERROR(INDEX('Enter Draw'!$A$3:$H$252,MATCH(SMALL('Enter Draw'!$M$3:$M$252,Q2),'Enter Draw'!$M$3:$M$252,0),8),"")</f>
        <v xml:space="preserve">Premier Passum 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Aleah Marco</v>
      </c>
      <c r="Z2" t="str">
        <f>IFERROR(INDEX('Enter Draw'!$A$3:$H$252,MATCH(SMALL('Enter Draw'!$O$3:$O$252,Q2),'Enter Draw'!$O$3:$O$252,0),8),"")</f>
        <v xml:space="preserve">Premier Passum 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Makayla Cross</v>
      </c>
      <c r="C3" t="str">
        <f>IFERROR(INDEX('Enter Draw'!$C$3:$H$252,MATCH(SMALL('Enter Draw'!$J$3:$J$252,D3),'Enter Draw'!$J$3:$J$252,0),6),"")</f>
        <v>Jacks Dashn Destiny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Elaine Hagen</v>
      </c>
      <c r="H3" t="str">
        <f>IFERROR(INDEX('Enter Draw'!$E$3:$H$252,MATCH(SMALL('Enter Draw'!$K$3:$K$252,D3),'Enter Draw'!$K$3:$K$252,0),4),"")</f>
        <v>MIP Streaking Seltzer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Stacy Albers</v>
      </c>
      <c r="L3" t="str">
        <f>IFERROR(INDEX('Enter Draw'!$F$3:$H$252,MATCH(SMALL('Enter Draw'!$L$3:$L$252,I3),'Enter Draw'!$L$3:$L$252,0),3),"")</f>
        <v>Sunny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Cami Wolles</v>
      </c>
      <c r="P3" t="str">
        <f>IFERROR(INDEX('Enter Draw'!$A$3:$H$252,MATCH(SMALL('Enter Draw'!$M$3:$M$252,Q3),'Enter Draw'!$M$3:$M$252,0),8),"")</f>
        <v>Nellie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Makayla Cross</v>
      </c>
      <c r="Z3" t="str">
        <f>IFERROR(INDEX('Enter Draw'!$A$3:$H$252,MATCH(SMALL('Enter Draw'!$O$3:$O$252,Q3),'Enter Draw'!$O$3:$O$252,0),8),"")</f>
        <v>Aishas burning love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Candice Aamot</v>
      </c>
      <c r="C4" t="str">
        <f>IFERROR(INDEX('Enter Draw'!$C$3:$H$252,MATCH(SMALL('Enter Draw'!$J$3:$J$252,D4),'Enter Draw'!$J$3:$J$252,0),6),"")</f>
        <v>Fergie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Aleah Marco</v>
      </c>
      <c r="H4" t="str">
        <f>IFERROR(INDEX('Enter Draw'!$E$3:$H$252,MATCH(SMALL('Enter Draw'!$K$3:$K$252,D4),'Enter Draw'!$K$3:$K$252,0),4),"")</f>
        <v xml:space="preserve">Premier Passum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Kellie Vanderbrink</v>
      </c>
      <c r="L4" t="str">
        <f>IFERROR(INDEX('Enter Draw'!$F$3:$H$252,MATCH(SMALL('Enter Draw'!$L$3:$L$252,I4),'Enter Draw'!$L$3:$L$252,0),3),"")</f>
        <v xml:space="preserve">Wild Woman 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Katie Koedam</v>
      </c>
      <c r="P4" t="str">
        <f>IFERROR(INDEX('Enter Draw'!$A$3:$H$252,MATCH(SMALL('Enter Draw'!$M$3:$M$252,Q4),'Enter Draw'!$M$3:$M$252,0),8),"")</f>
        <v>Star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Hatty Fey</v>
      </c>
      <c r="Z4" t="str">
        <f>IFERROR(INDEX('Enter Draw'!$A$3:$H$252,MATCH(SMALL('Enter Draw'!$O$3:$O$252,Q4),'Enter Draw'!$O$3:$O$252,0),8),"")</f>
        <v>Maude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Stacy Albers</v>
      </c>
      <c r="C5" t="str">
        <f>IFERROR(INDEX('Enter Draw'!$C$3:$H$252,MATCH(SMALL('Enter Draw'!$J$3:$J$252,D5),'Enter Draw'!$J$3:$J$252,0),6),"")</f>
        <v>Sunny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Makayla Cross</v>
      </c>
      <c r="H5" t="str">
        <f>IFERROR(INDEX('Enter Draw'!$E$3:$H$252,MATCH(SMALL('Enter Draw'!$K$3:$K$252,D5),'Enter Draw'!$K$3:$K$252,0),4),"")</f>
        <v>Aishas burning love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Reagan Mehlbrech</v>
      </c>
      <c r="L5" t="str">
        <f>IFERROR(INDEX('Enter Draw'!$F$3:$H$252,MATCH(SMALL('Enter Draw'!$L$3:$L$252,I5),'Enter Draw'!$L$3:$L$252,0),3),"")</f>
        <v>Rocky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Kailey DeJong</v>
      </c>
      <c r="P5" t="str">
        <f>IFERROR(INDEX('Enter Draw'!$A$3:$H$252,MATCH(SMALL('Enter Draw'!$M$3:$M$252,Q5),'Enter Draw'!$M$3:$M$252,0),8),"")</f>
        <v>Ima Corona Gold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Jodi Nelson</v>
      </c>
      <c r="C6" t="str">
        <f>IFERROR(INDEX('Enter Draw'!$C$3:$H$252,MATCH(SMALL('Enter Draw'!$J$3:$J$252,D6),'Enter Draw'!$J$3:$J$252,0),6),"")</f>
        <v>Ava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Pam Vankekerix</v>
      </c>
      <c r="H6" t="str">
        <f>IFERROR(INDEX('Enter Draw'!$E$3:$H$252,MATCH(SMALL('Enter Draw'!$K$3:$K$252,D6),'Enter Draw'!$K$3:$K$252,0),4),"")</f>
        <v>JPS kas Im stylish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Autumn Maxfield</v>
      </c>
      <c r="L6" t="str">
        <f>IFERROR(INDEX('Enter Draw'!$F$3:$H$252,MATCH(SMALL('Enter Draw'!$L$3:$L$252,I6),'Enter Draw'!$L$3:$L$252,0),3),"")</f>
        <v>Split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Makayla Cross</v>
      </c>
      <c r="P6" t="str">
        <f>IFERROR(INDEX('Enter Draw'!$A$3:$H$252,MATCH(SMALL('Enter Draw'!$M$3:$M$252,Q6),'Enter Draw'!$M$3:$M$252,0),8),"")</f>
        <v>Aishas burning love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Hatty Fey</v>
      </c>
      <c r="C8" t="str">
        <f>IFERROR(INDEX('Enter Draw'!$C$3:$H$252,MATCH(SMALL('Enter Draw'!$J$3:$J$252,D8),'Enter Draw'!$J$3:$J$252,0),6),"")</f>
        <v>Maude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Kellie Vanderbrink</v>
      </c>
      <c r="H8" t="str">
        <f>IFERROR(INDEX('Enter Draw'!$E$3:$H$252,MATCH(SMALL('Enter Draw'!$K$3:$K$252,D8),'Enter Draw'!$K$3:$K$252,0),4),"")</f>
        <v xml:space="preserve">Wild Woman 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Anne Aamot</v>
      </c>
      <c r="L8" t="str">
        <f>IFERROR(INDEX('Enter Draw'!$F$3:$H$252,MATCH(SMALL('Enter Draw'!$L$3:$L$252,I8),'Enter Draw'!$L$3:$L$252,0),3),"")</f>
        <v>streaker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oco</v>
      </c>
      <c r="O8" t="str">
        <f>IFERROR(INDEX('Enter Draw'!$A$3:$J$252,MATCH(SMALL('Enter Draw'!$M$3:$M$252,Q8),'Enter Draw'!$M$3:$M$252,0),7),"")</f>
        <v>Candice Aamot</v>
      </c>
      <c r="P8" t="str">
        <f>IFERROR(INDEX('Enter Draw'!$A$3:$H$252,MATCH(SMALL('Enter Draw'!$M$3:$M$252,Q8),'Enter Draw'!$M$3:$M$252,0),8),"")</f>
        <v>Fergie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Elaine Hagen</v>
      </c>
      <c r="C9" t="str">
        <f>IFERROR(INDEX('Enter Draw'!$C$3:$H$252,MATCH(SMALL('Enter Draw'!$J$3:$J$252,D9),'Enter Draw'!$J$3:$J$252,0),6),"")</f>
        <v>MIP Streaking Seltzer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Tessa Schneider</v>
      </c>
      <c r="H9" t="str">
        <f>IFERROR(INDEX('Enter Draw'!$E$3:$H$252,MATCH(SMALL('Enter Draw'!$K$3:$K$252,D9),'Enter Draw'!$K$3:$K$252,0),4),"")</f>
        <v>Dat Baby Streakin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Makayla Cross</v>
      </c>
      <c r="L9" t="str">
        <f>IFERROR(INDEX('Enter Draw'!$F$3:$H$252,MATCH(SMALL('Enter Draw'!$L$3:$L$252,I9),'Enter Draw'!$L$3:$L$252,0),3),"")</f>
        <v>Kix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oco</v>
      </c>
      <c r="O9" t="str">
        <f>IFERROR(INDEX('Enter Draw'!$A$3:$J$252,MATCH(SMALL('Enter Draw'!$M$3:$M$252,Q9),'Enter Draw'!$M$3:$M$252,0),7),"")</f>
        <v>Jaymi Zacharias</v>
      </c>
      <c r="P9" t="str">
        <f>IFERROR(INDEX('Enter Draw'!$A$3:$H$252,MATCH(SMALL('Enter Draw'!$M$3:$M$252,Q9),'Enter Draw'!$M$3:$M$252,0),8),"")</f>
        <v>Leo's Teddy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Josey Fey</v>
      </c>
      <c r="C10" t="str">
        <f>IFERROR(INDEX('Enter Draw'!$C$3:$H$252,MATCH(SMALL('Enter Draw'!$J$3:$J$252,D10),'Enter Draw'!$J$3:$J$252,0),6),"")</f>
        <v>O So Country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Josey Fey</v>
      </c>
      <c r="H10" t="str">
        <f>IFERROR(INDEX('Enter Draw'!$E$3:$H$252,MATCH(SMALL('Enter Draw'!$K$3:$K$252,D10),'Enter Draw'!$K$3:$K$252,0),4),"")</f>
        <v xml:space="preserve">Gunning for fame 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Grace merrigan</v>
      </c>
      <c r="L10" t="str">
        <f>IFERROR(INDEX('Enter Draw'!$F$3:$H$252,MATCH(SMALL('Enter Draw'!$L$3:$L$252,I10),'Enter Draw'!$L$3:$L$252,0),3),"")</f>
        <v xml:space="preserve">JP fourturbojet 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oco</v>
      </c>
      <c r="O10" t="str">
        <f>IFERROR(INDEX('Enter Draw'!$A$3:$J$252,MATCH(SMALL('Enter Draw'!$M$3:$M$252,Q10),'Enter Draw'!$M$3:$M$252,0),7),"")</f>
        <v>Lily Schulenberg</v>
      </c>
      <c r="P10" t="str">
        <f>IFERROR(INDEX('Enter Draw'!$A$3:$H$252,MATCH(SMALL('Enter Draw'!$M$3:$M$252,Q10),'Enter Draw'!$M$3:$M$252,0),8),"")</f>
        <v>PC Tullys FrostLady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Anne Aamot</v>
      </c>
      <c r="C11" t="str">
        <f>IFERROR(INDEX('Enter Draw'!$C$3:$H$252,MATCH(SMALL('Enter Draw'!$J$3:$J$252,D11),'Enter Draw'!$J$3:$J$252,0),6),"")</f>
        <v>Hattie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co</v>
      </c>
      <c r="G11" t="str">
        <f>IFERROR(INDEX('Enter Draw'!$E$3:$H$252,MATCH(SMALL('Enter Draw'!$K$3:$K$252,D11),'Enter Draw'!$K$3:$K$252,0),3),"")</f>
        <v>Elaine Hagen</v>
      </c>
      <c r="H11" t="str">
        <f>IFERROR(INDEX('Enter Draw'!$E$3:$H$252,MATCH(SMALL('Enter Draw'!$K$3:$K$252,D11),'Enter Draw'!$K$3:$K$252,0),4),"")</f>
        <v>Sawyers Joe Glo</v>
      </c>
      <c r="I11">
        <v>9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oco</v>
      </c>
      <c r="O11" t="str">
        <f>IFERROR(INDEX('Enter Draw'!$A$3:$J$252,MATCH(SMALL('Enter Draw'!$M$3:$M$252,Q11),'Enter Draw'!$M$3:$M$252,0),7),"")</f>
        <v>Grace merrigan</v>
      </c>
      <c r="P11" t="str">
        <f>IFERROR(INDEX('Enter Draw'!$A$3:$H$252,MATCH(SMALL('Enter Draw'!$M$3:$M$252,Q11),'Enter Draw'!$M$3:$M$252,0),8),"")</f>
        <v xml:space="preserve">JP fourturbojet 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Joni Hoffman</v>
      </c>
      <c r="C12" t="str">
        <f>IFERROR(INDEX('Enter Draw'!$C$3:$H$252,MATCH(SMALL('Enter Draw'!$J$3:$J$252,D12),'Enter Draw'!$J$3:$J$252,0),6),"")</f>
        <v>Bullys Lion Queen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co</v>
      </c>
      <c r="G12" t="str">
        <f>IFERROR(INDEX('Enter Draw'!$E$3:$H$252,MATCH(SMALL('Enter Draw'!$K$3:$K$252,D12),'Enter Draw'!$K$3:$K$252,0),3),"")</f>
        <v>Makayla Cross</v>
      </c>
      <c r="H12" t="str">
        <f>IFERROR(INDEX('Enter Draw'!$E$3:$H$252,MATCH(SMALL('Enter Draw'!$K$3:$K$252,D12),'Enter Draw'!$K$3:$K$252,0),4),"")</f>
        <v>Jacks Dashn Destiny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Tessa Blanche</v>
      </c>
      <c r="P12" t="str">
        <f>IFERROR(INDEX('Enter Draw'!$A$3:$H$252,MATCH(SMALL('Enter Draw'!$M$3:$M$252,Q12),'Enter Draw'!$M$3:$M$252,0),8),"")</f>
        <v>SEven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Karlie Gehm</v>
      </c>
      <c r="C14" t="str">
        <f>IFERROR(INDEX('Enter Draw'!$C$3:$H$252,MATCH(SMALL('Enter Draw'!$J$3:$J$252,D14),'Enter Draw'!$J$3:$J$252,0),6),"")</f>
        <v>Dunits Crème Brulee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co</v>
      </c>
      <c r="G14" t="str">
        <f>IFERROR(INDEX('Enter Draw'!$E$3:$H$252,MATCH(SMALL('Enter Draw'!$K$3:$K$252,D14),'Enter Draw'!$K$3:$K$252,0),3),"")</f>
        <v>Jodi Nelson</v>
      </c>
      <c r="H14" t="str">
        <f>IFERROR(INDEX('Enter Draw'!$E$3:$H$252,MATCH(SMALL('Enter Draw'!$K$3:$K$252,D14),'Enter Draw'!$K$3:$K$252,0),4),"")</f>
        <v>Ava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Reagan Mehlbrech</v>
      </c>
      <c r="P14" t="str">
        <f>IFERROR(INDEX('Enter Draw'!$A$3:$H$252,MATCH(SMALL('Enter Draw'!$M$3:$M$252,Q14),'Enter Draw'!$M$3:$M$252,0),8),"")</f>
        <v>Rocky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Chelsey Mielke</v>
      </c>
      <c r="C15" t="str">
        <f>IFERROR(INDEX('Enter Draw'!$C$3:$H$252,MATCH(SMALL('Enter Draw'!$J$3:$J$252,D15),'Enter Draw'!$J$3:$J$252,0),6),"")</f>
        <v>Blue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co</v>
      </c>
      <c r="G15" t="str">
        <f>IFERROR(INDEX('Enter Draw'!$E$3:$H$252,MATCH(SMALL('Enter Draw'!$K$3:$K$252,D15),'Enter Draw'!$K$3:$K$252,0),3),"")</f>
        <v>Jodi Nelson</v>
      </c>
      <c r="H15" t="str">
        <f>IFERROR(INDEX('Enter Draw'!$E$3:$H$252,MATCH(SMALL('Enter Draw'!$K$3:$K$252,D15),'Enter Draw'!$K$3:$K$252,0),4),"")</f>
        <v>Simon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Autumn Maxfield</v>
      </c>
      <c r="P15" t="str">
        <f>IFERROR(INDEX('Enter Draw'!$A$3:$H$252,MATCH(SMALL('Enter Draw'!$M$3:$M$252,Q15),'Enter Draw'!$M$3:$M$252,0),8),"")</f>
        <v>Split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Katie Koedam</v>
      </c>
      <c r="C16" t="str">
        <f>IFERROR(INDEX('Enter Draw'!$C$3:$H$252,MATCH(SMALL('Enter Draw'!$J$3:$J$252,D16),'Enter Draw'!$J$3:$J$252,0),6),"")</f>
        <v>Star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Hatty Fey</v>
      </c>
      <c r="P16" t="str">
        <f>IFERROR(INDEX('Enter Draw'!$A$3:$H$252,MATCH(SMALL('Enter Draw'!$M$3:$M$252,Q16),'Enter Draw'!$M$3:$M$252,0),8),"")</f>
        <v>Maude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Kailey DeJong</v>
      </c>
      <c r="C17" t="str">
        <f>IFERROR(INDEX('Enter Draw'!$C$3:$H$252,MATCH(SMALL('Enter Draw'!$J$3:$J$252,D17),'Enter Draw'!$J$3:$J$252,0),6),"")</f>
        <v>Ima Corona Gold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oy</v>
      </c>
      <c r="O17" t="str">
        <f>IFERROR(INDEX('Enter Draw'!$A$3:$J$252,MATCH(SMALL('Enter Draw'!$M$3:$M$252,Q17),'Enter Draw'!$M$3:$M$252,0),7),"")</f>
        <v>Hatty Fey</v>
      </c>
      <c r="P17" t="str">
        <f>IFERROR(INDEX('Enter Draw'!$A$3:$H$252,MATCH(SMALL('Enter Draw'!$M$3:$M$252,Q17),'Enter Draw'!$M$3:$M$252,0),8),"")</f>
        <v>Sage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Kaylee Novak</v>
      </c>
      <c r="C18" t="str">
        <f>IFERROR(INDEX('Enter Draw'!$C$3:$H$252,MATCH(SMALL('Enter Draw'!$J$3:$J$252,D18),'Enter Draw'!$J$3:$J$252,0),6),"")</f>
        <v>Linx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>oy</v>
      </c>
      <c r="O18" t="str">
        <f>IFERROR(INDEX('Enter Draw'!$A$3:$J$252,MATCH(SMALL('Enter Draw'!$M$3:$M$252,Q18),'Enter Draw'!$M$3:$M$252,0),7),"")</f>
        <v>Josey Fey</v>
      </c>
      <c r="P18" t="str">
        <f>IFERROR(INDEX('Enter Draw'!$A$3:$H$252,MATCH(SMALL('Enter Draw'!$M$3:$M$252,Q18),'Enter Draw'!$M$3:$M$252,0),8),"")</f>
        <v xml:space="preserve">Gunning for fame </v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Margarett Miller</v>
      </c>
      <c r="C20" t="str">
        <f>IFERROR(INDEX('Enter Draw'!$C$3:$H$252,MATCH(SMALL('Enter Draw'!$J$3:$J$252,D20),'Enter Draw'!$J$3:$J$252,0),6),"")</f>
        <v>Seven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>oy</v>
      </c>
      <c r="O20" t="str">
        <f>IFERROR(INDEX('Enter Draw'!$A$3:$J$252,MATCH(SMALL('Enter Draw'!$M$3:$M$252,Q20),'Enter Draw'!$M$3:$M$252,0),7),"")</f>
        <v>Eva Schafer</v>
      </c>
      <c r="P20" t="str">
        <f>IFERROR(INDEX('Enter Draw'!$A$3:$H$252,MATCH(SMALL('Enter Draw'!$M$3:$M$252,Q20),'Enter Draw'!$M$3:$M$252,0),8),"")</f>
        <v>Zipper</v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Aleah Marco</v>
      </c>
      <c r="C21" t="str">
        <f>IFERROR(INDEX('Enter Draw'!$C$3:$H$252,MATCH(SMALL('Enter Draw'!$J$3:$J$252,D21),'Enter Draw'!$J$3:$J$252,0),6),"")</f>
        <v xml:space="preserve">Premier Passum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>oy</v>
      </c>
      <c r="O21" t="str">
        <f>IFERROR(INDEX('Enter Draw'!$A$3:$J$252,MATCH(SMALL('Enter Draw'!$M$3:$M$252,Q21),'Enter Draw'!$M$3:$M$252,0),7),"")</f>
        <v>Grace merrigan</v>
      </c>
      <c r="P21" t="str">
        <f>IFERROR(INDEX('Enter Draw'!$A$3:$H$252,MATCH(SMALL('Enter Draw'!$M$3:$M$252,Q21),'Enter Draw'!$M$3:$M$252,0),8),"")</f>
        <v>VF modansix</v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Shannon Sokolowski</v>
      </c>
      <c r="C22" t="str">
        <f>IFERROR(INDEX('Enter Draw'!$C$3:$H$252,MATCH(SMALL('Enter Draw'!$J$3:$J$252,D22),'Enter Draw'!$J$3:$J$252,0),6),"")</f>
        <v>Horse 1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Brittany Dieters</v>
      </c>
      <c r="C23" t="str">
        <f>IFERROR(INDEX('Enter Draw'!$C$3:$H$252,MATCH(SMALL('Enter Draw'!$J$3:$J$252,D23),'Enter Draw'!$J$3:$J$252,0),6),"")</f>
        <v xml:space="preserve">A Guy With Fame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Makayla Cross</v>
      </c>
      <c r="C24" t="str">
        <f>IFERROR(INDEX('Enter Draw'!$C$3:$H$252,MATCH(SMALL('Enter Draw'!$J$3:$J$252,D24),'Enter Draw'!$J$3:$J$252,0),6),"")</f>
        <v>Aishas burning love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Leah Hummel</v>
      </c>
      <c r="C26" t="str">
        <f>IFERROR(INDEX('Enter Draw'!$C$3:$H$252,MATCH(SMALL('Enter Draw'!$J$3:$J$252,D26),'Enter Draw'!$J$3:$J$252,0),6),"")</f>
        <v>Grayson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Pam Vankekerix</v>
      </c>
      <c r="C27" t="str">
        <f>IFERROR(INDEX('Enter Draw'!$C$3:$H$252,MATCH(SMALL('Enter Draw'!$J$3:$J$252,D27),'Enter Draw'!$J$3:$J$252,0),6),"")</f>
        <v>JPS kas Im stylish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Kellie Vanderbrink</v>
      </c>
      <c r="C28" t="str">
        <f>IFERROR(INDEX('Enter Draw'!$C$3:$H$252,MATCH(SMALL('Enter Draw'!$J$3:$J$252,D28),'Enter Draw'!$J$3:$J$252,0),6),"")</f>
        <v xml:space="preserve">Wild Woman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Ronna Pinney</v>
      </c>
      <c r="C29" t="str">
        <f>IFERROR(INDEX('Enter Draw'!$C$3:$H$252,MATCH(SMALL('Enter Draw'!$J$3:$J$252,D29),'Enter Draw'!$J$3:$J$252,0),6),"")</f>
        <v>SP Streaknfreaknfast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Tessa Blanche</v>
      </c>
      <c r="C30" t="str">
        <f>IFERROR(INDEX('Enter Draw'!$C$3:$H$252,MATCH(SMALL('Enter Draw'!$J$3:$J$252,D30),'Enter Draw'!$J$3:$J$252,0),6),"")</f>
        <v>SEven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Cami Wolles</v>
      </c>
      <c r="C32" t="str">
        <f>IFERROR(INDEX('Enter Draw'!$C$3:$H$252,MATCH(SMALL('Enter Draw'!$J$3:$J$252,D32),'Enter Draw'!$J$3:$J$252,0),6),"")</f>
        <v>Nellie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Jaymi Zacharias</v>
      </c>
      <c r="C33" t="str">
        <f>IFERROR(INDEX('Enter Draw'!$C$3:$H$252,MATCH(SMALL('Enter Draw'!$J$3:$J$252,D33),'Enter Draw'!$J$3:$J$252,0),6),"")</f>
        <v>Leo's Teddy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Shelby Strand</v>
      </c>
      <c r="C34" t="str">
        <f>IFERROR(INDEX('Enter Draw'!$C$3:$H$252,MATCH(SMALL('Enter Draw'!$J$3:$J$252,D34),'Enter Draw'!$J$3:$J$252,0),6),"")</f>
        <v>Woody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Aimee Sorensen</v>
      </c>
      <c r="C35" t="str">
        <f>IFERROR(INDEX('Enter Draw'!$C$3:$H$252,MATCH(SMALL('Enter Draw'!$J$3:$J$252,D35),'Enter Draw'!$J$3:$J$252,0),6),"")</f>
        <v>Holy French Fame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Reagan Mehlbrech</v>
      </c>
      <c r="C36" t="str">
        <f>IFERROR(INDEX('Enter Draw'!$C$3:$H$252,MATCH(SMALL('Enter Draw'!$J$3:$J$252,D36),'Enter Draw'!$J$3:$J$252,0),6),"")</f>
        <v>Rocky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Jessica Nueller</v>
      </c>
      <c r="C38" t="str">
        <f>IFERROR(INDEX('Enter Draw'!$C$3:$H$252,MATCH(SMALL('Enter Draw'!$J$3:$J$252,D38),'Enter Draw'!$J$3:$J$252,0),6),"")</f>
        <v>MFR Laughing Xena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Stacy Albers</v>
      </c>
      <c r="C39" t="str">
        <f>IFERROR(INDEX('Enter Draw'!$C$3:$H$252,MATCH(SMALL('Enter Draw'!$J$3:$J$252,D39),'Enter Draw'!$J$3:$J$252,0),6),"")</f>
        <v>Jett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Grace merrigan</v>
      </c>
      <c r="C40" t="str">
        <f>IFERROR(INDEX('Enter Draw'!$C$3:$H$252,MATCH(SMALL('Enter Draw'!$J$3:$J$252,D40),'Enter Draw'!$J$3:$J$252,0),6),"")</f>
        <v>VF modansix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Haylie Dresbach</v>
      </c>
      <c r="C41" t="str">
        <f>IFERROR(INDEX('Enter Draw'!$C$3:$H$252,MATCH(SMALL('Enter Draw'!$J$3:$J$252,D41),'Enter Draw'!$J$3:$J$252,0),6),"")</f>
        <v>Onyx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Cindy Baltezore</v>
      </c>
      <c r="C42" t="str">
        <f>IFERROR(INDEX('Enter Draw'!$C$3:$H$252,MATCH(SMALL('Enter Draw'!$J$3:$J$252,D42),'Enter Draw'!$J$3:$J$252,0),6),"")</f>
        <v>Flingin in the Sun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Olvia Selleck</v>
      </c>
      <c r="C44" t="str">
        <f>IFERROR(INDEX('Enter Draw'!$C$3:$H$252,MATCH(SMALL('Enter Draw'!$J$3:$J$252,D44),'Enter Draw'!$J$3:$J$252,0),6),"")</f>
        <v>Triple Black Caddy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Autumn Maxfield</v>
      </c>
      <c r="C45" t="str">
        <f>IFERROR(INDEX('Enter Draw'!$C$3:$H$252,MATCH(SMALL('Enter Draw'!$J$3:$J$252,D45),'Enter Draw'!$J$3:$J$252,0),6),"")</f>
        <v>Split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Hatty Fey</v>
      </c>
      <c r="C46" t="str">
        <f>IFERROR(INDEX('Enter Draw'!$C$3:$H$252,MATCH(SMALL('Enter Draw'!$J$3:$J$252,D46),'Enter Draw'!$J$3:$J$252,0),6),"")</f>
        <v>Sage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Josey Fey</v>
      </c>
      <c r="C47" t="str">
        <f>IFERROR(INDEX('Enter Draw'!$C$3:$H$252,MATCH(SMALL('Enter Draw'!$J$3:$J$252,D47),'Enter Draw'!$J$3:$J$252,0),6),"")</f>
        <v xml:space="preserve">Gunning for fame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Carmindee Ricky</v>
      </c>
      <c r="C48" t="str">
        <f>IFERROR(INDEX('Enter Draw'!$C$3:$H$252,MATCH(SMALL('Enter Draw'!$J$3:$J$252,D48),'Enter Draw'!$J$3:$J$252,0),6),"")</f>
        <v>charm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Karlie Gehm</v>
      </c>
      <c r="C50" t="str">
        <f>IFERROR(INDEX('Enter Draw'!$C$3:$H$252,MATCH(SMALL('Enter Draw'!$J$3:$J$252,D50),'Enter Draw'!$J$3:$J$252,0),6),"")</f>
        <v>TS Go Streakin Easy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Joni Hoffman</v>
      </c>
      <c r="C51" t="str">
        <f>IFERROR(INDEX('Enter Draw'!$C$3:$H$252,MATCH(SMALL('Enter Draw'!$J$3:$J$252,D51),'Enter Draw'!$J$3:$J$252,0),6),"")</f>
        <v>Runningwiththedevil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Elaine Hagen</v>
      </c>
      <c r="C52" t="str">
        <f>IFERROR(INDEX('Enter Draw'!$C$3:$H$252,MATCH(SMALL('Enter Draw'!$J$3:$J$252,D52),'Enter Draw'!$J$3:$J$252,0),6),"")</f>
        <v>Sawyers Joe Glo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Eva Schafer</v>
      </c>
      <c r="C53" t="str">
        <f>IFERROR(INDEX('Enter Draw'!$C$3:$H$252,MATCH(SMALL('Enter Draw'!$J$3:$J$252,D53),'Enter Draw'!$J$3:$J$252,0),6),"")</f>
        <v>Zipper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Anne Aamot</v>
      </c>
      <c r="C54" t="str">
        <f>IFERROR(INDEX('Enter Draw'!$C$3:$H$252,MATCH(SMALL('Enter Draw'!$J$3:$J$252,D54),'Enter Draw'!$J$3:$J$252,0),6),"")</f>
        <v>streaker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Lily Schulenberg</v>
      </c>
      <c r="C56" t="str">
        <f>IFERROR(INDEX('Enter Draw'!$C$3:$H$252,MATCH(SMALL('Enter Draw'!$J$3:$J$252,D56),'Enter Draw'!$J$3:$J$252,0),6),"")</f>
        <v>PC Tullys FrostLady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Jodi Nelson</v>
      </c>
      <c r="C57" t="str">
        <f>IFERROR(INDEX('Enter Draw'!$C$3:$H$252,MATCH(SMALL('Enter Draw'!$J$3:$J$252,D57),'Enter Draw'!$J$3:$J$252,0),6),"")</f>
        <v>Simon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Katie Novak</v>
      </c>
      <c r="C58" t="str">
        <f>IFERROR(INDEX('Enter Draw'!$C$3:$H$252,MATCH(SMALL('Enter Draw'!$J$3:$J$252,D58),'Enter Draw'!$J$3:$J$252,0),6),"")</f>
        <v xml:space="preserve">Linx 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Tessa Schneider</v>
      </c>
      <c r="C59" t="str">
        <f>IFERROR(INDEX('Enter Draw'!$C$3:$H$252,MATCH(SMALL('Enter Draw'!$J$3:$J$252,D59),'Enter Draw'!$J$3:$J$252,0),6),"")</f>
        <v>Dat Baby Streakin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Grace merrigan</v>
      </c>
      <c r="C60" t="str">
        <f>IFERROR(INDEX('Enter Draw'!$C$3:$H$252,MATCH(SMALL('Enter Draw'!$J$3:$J$252,D60),'Enter Draw'!$J$3:$J$252,0),6),"")</f>
        <v xml:space="preserve">JP fourturbojet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Rochel Chapman </v>
      </c>
      <c r="C62" t="str">
        <f>IFERROR(INDEX('Enter Draw'!$C$3:$H$252,MATCH(SMALL('Enter Draw'!$J$3:$J$252,D62),'Enter Draw'!$J$3:$J$252,0),6),"")</f>
        <v>Gabby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Trinity Chapman</v>
      </c>
      <c r="C63" t="str">
        <f>IFERROR(INDEX('Enter Draw'!$C$3:$H$252,MATCH(SMALL('Enter Draw'!$J$3:$J$252,D63),'Enter Draw'!$J$3:$J$252,0),6),"")</f>
        <v>Fancy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Carrie Dieters</v>
      </c>
      <c r="C64" t="str">
        <f>IFERROR(INDEX('Enter Draw'!$C$3:$H$252,MATCH(SMALL('Enter Draw'!$J$3:$J$252,D64),'Enter Draw'!$J$3:$J$252,0),6),"")</f>
        <v>Elsa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Lexi Thyberg</v>
      </c>
      <c r="C65" t="str">
        <f>IFERROR(INDEX('Enter Draw'!$C$3:$H$252,MATCH(SMALL('Enter Draw'!$J$3:$J$252,D65),'Enter Draw'!$J$3:$J$252,0),6),"")</f>
        <v>BOBY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Kensey Allen</v>
      </c>
      <c r="C66" t="str">
        <f>IFERROR(INDEX('Enter Draw'!$C$3:$H$252,MATCH(SMALL('Enter Draw'!$J$3:$J$252,D66),'Enter Draw'!$J$3:$J$252,0),6),"")</f>
        <v>BR Snippysgogo drift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Debbie Nelson</v>
      </c>
      <c r="C68" t="str">
        <f>IFERROR(INDEX('Enter Draw'!$C$3:$H$252,MATCH(SMALL('Enter Draw'!$J$3:$J$252,D68),'Enter Draw'!$J$3:$J$252,0),6),"")</f>
        <v>Guys Luvin fame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BC286"/>
  <sheetViews>
    <sheetView zoomScale="60" zoomScaleNormal="60" workbookViewId="0">
      <pane ySplit="1" topLeftCell="A2" activePane="bottomLeft" state="frozen"/>
      <selection pane="bottomLeft" activeCell="R6" sqref="R5:R6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32.140625" style="21" customWidth="1"/>
    <col min="4" max="4" width="10.8554687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7" hidden="1" customWidth="1"/>
    <col min="9" max="9" width="7.5703125" style="21" customWidth="1"/>
    <col min="10" max="10" width="10" style="21" customWidth="1"/>
    <col min="11" max="11" width="11.28515625" style="21" customWidth="1"/>
    <col min="12" max="12" width="7.5703125" style="21" customWidth="1"/>
    <col min="13" max="13" width="7" style="21" customWidth="1"/>
    <col min="14" max="14" width="9.140625" style="21" customWidth="1"/>
    <col min="15" max="15" width="17.28515625" style="21" customWidth="1"/>
    <col min="16" max="16" width="23.28515625" style="21" customWidth="1"/>
    <col min="17" max="17" width="8.85546875" style="21" customWidth="1"/>
    <col min="18" max="18" width="17.7109375" style="21" customWidth="1"/>
    <col min="19" max="55" width="21.28515625" style="21" hidden="1" customWidth="1"/>
    <col min="56" max="59" width="21.28515625" style="21" customWidth="1"/>
    <col min="60" max="69" width="9.140625" style="21" customWidth="1"/>
    <col min="7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/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Callie Aamot</v>
      </c>
      <c r="C2" s="23" t="str">
        <f>IFERROR(Draw!C2,"")</f>
        <v>FamousFrenchCandy</v>
      </c>
      <c r="D2" s="201">
        <v>27.832000000000001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27.832000001000001</v>
      </c>
      <c r="G2" s="107">
        <f>IF(F2&lt;4000,F2,"")</f>
        <v>27.832000001000001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Callie AamotFamousFrenchCandy</v>
      </c>
      <c r="U2" s="109">
        <f>D2</f>
        <v>27.832000000000001</v>
      </c>
      <c r="W2" s="3" t="str">
        <f>IFERROR(VLOOKUP('Open 1'!F2,$AD$3:$AE$7,2,TRUE),"")</f>
        <v>4D</v>
      </c>
      <c r="X2" s="8" t="str">
        <f>IFERROR(IF(W2=$X$1,'Open 1'!F2,""),"")</f>
        <v/>
      </c>
      <c r="Y2" s="8" t="str">
        <f>IFERROR(IF(W2=$Y$1,'Open 1'!F2,""),"")</f>
        <v/>
      </c>
      <c r="Z2" s="8" t="str">
        <f>IFERROR(IF(W2=$Z$1,'Open 1'!F2,""),"")</f>
        <v/>
      </c>
      <c r="AA2" s="8">
        <f>IFERROR(IF($W2=$AA$1,'Open 1'!F2,""),"")</f>
        <v>27.832000001000001</v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Makayla Cross</v>
      </c>
      <c r="C3" s="23" t="str">
        <f>IFERROR(Draw!C3,"")</f>
        <v>Jacks Dashn Destiny</v>
      </c>
      <c r="D3" s="60">
        <v>15.928000000000001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15.928000002000001</v>
      </c>
      <c r="G3" s="107">
        <f t="shared" ref="G3:G66" si="0">IF(F3&lt;4000,F3,"")</f>
        <v>15.928000002000001</v>
      </c>
      <c r="H3" s="90" t="str">
        <f>IF(A3="yco",VLOOKUP(CONCATENATE(B3,C3),Youth!S:T,2,FALSE),IF(OR(AND(D3&gt;1,D3&lt;1050),D3="nt",D3="",D3="scratch"),"","Not valid"))</f>
        <v/>
      </c>
      <c r="I3" s="288" t="s">
        <v>78</v>
      </c>
      <c r="J3" s="289"/>
      <c r="K3" s="188"/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Makayla CrossJacks Dashn Destiny</v>
      </c>
      <c r="U3" s="109">
        <f t="shared" ref="U3:U66" si="2">D3</f>
        <v>15.928000000000001</v>
      </c>
      <c r="W3" s="3" t="str">
        <f>IFERROR(VLOOKUP('Open 1'!F3,$AD$3:$AE$7,2,TRUE),"")</f>
        <v>2D</v>
      </c>
      <c r="X3" s="8" t="str">
        <f>IFERROR(IF(W3=$X$1,'Open 1'!F3,""),"")</f>
        <v/>
      </c>
      <c r="Y3" s="8">
        <f>IFERROR(IF(W3=$Y$1,'Open 1'!F3,""),"")</f>
        <v>15.928000002000001</v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14.948000050000001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Candice Aamot</v>
      </c>
      <c r="C4" s="23" t="str">
        <f>IFERROR(Draw!C4,"")</f>
        <v>Fergie</v>
      </c>
      <c r="D4" s="61">
        <v>15.507999999999999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15.508000002999999</v>
      </c>
      <c r="G4" s="107">
        <f t="shared" si="0"/>
        <v>15.508000002999999</v>
      </c>
      <c r="H4" s="90" t="str">
        <f>IF(A4="yco",VLOOKUP(CONCATENATE(B4,C4),Youth!S:T,2,FALSE),IF(OR(AND(D4&gt;1,D4&lt;1050),D4="nt",D4="",D4="scratch"),"","Not valid"))</f>
        <v/>
      </c>
      <c r="I4" s="24"/>
      <c r="M4" s="290" t="s">
        <v>3</v>
      </c>
      <c r="N4" s="209" t="str">
        <f>AE10</f>
        <v>1st</v>
      </c>
      <c r="O4" s="83" t="str">
        <f>'Open 1'!AF10</f>
        <v>Joni Hoffman</v>
      </c>
      <c r="P4" s="83" t="str">
        <f>'Open 1'!AG10</f>
        <v>Runningwiththedevil</v>
      </c>
      <c r="Q4" s="210">
        <f>'Open 1'!AH10</f>
        <v>14.948000050000001</v>
      </c>
      <c r="R4" s="181">
        <f>AI10</f>
        <v>204.75</v>
      </c>
      <c r="S4" s="215" t="str">
        <f>IF(N4="Tie",AL10,"")</f>
        <v/>
      </c>
      <c r="T4" s="21" t="str">
        <f t="shared" si="1"/>
        <v>Candice AamotFergie</v>
      </c>
      <c r="U4" s="109">
        <f t="shared" si="2"/>
        <v>15.507999999999999</v>
      </c>
      <c r="W4" s="3" t="str">
        <f>IFERROR(VLOOKUP('Open 1'!F4,$AD$3:$AE$7,2,TRUE),"")</f>
        <v>2D</v>
      </c>
      <c r="X4" s="8" t="str">
        <f>IFERROR(IF(W4=$X$1,'Open 1'!F4,""),"")</f>
        <v/>
      </c>
      <c r="Y4" s="8">
        <f>IFERROR(IF(W4=$Y$1,'Open 1'!F4,""),"")</f>
        <v>15.508000002999999</v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15.448000050000001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204.75</v>
      </c>
      <c r="AS4" s="177">
        <f>HLOOKUP($K$11,$AM$3:$AQ$8,2,TRUE)*AS$9</f>
        <v>175.5</v>
      </c>
      <c r="AT4" s="177">
        <f>HLOOKUP($K$11,$AM$3:$AQ$8,2,TRUE)*AT$9</f>
        <v>117</v>
      </c>
      <c r="AU4" s="177">
        <f>HLOOKUP($K$11,$AM$3:$AQ$8,2,TRUE)*AU$9</f>
        <v>87.75</v>
      </c>
    </row>
    <row r="5" spans="1:50" ht="16.5" thickBot="1">
      <c r="A5" s="22">
        <f>IF(B5="","",Draw!A5)</f>
        <v>4</v>
      </c>
      <c r="B5" s="23" t="str">
        <f>IFERROR(Draw!B5,"")</f>
        <v>Stacy Albers</v>
      </c>
      <c r="C5" s="23" t="str">
        <f>IFERROR(Draw!C5,"")</f>
        <v>Sunny</v>
      </c>
      <c r="D5" s="62">
        <v>16.858000000000001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16.858000004000001</v>
      </c>
      <c r="G5" s="107">
        <f t="shared" si="0"/>
        <v>16.858000004000001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14.948000050000001</v>
      </c>
      <c r="M5" s="291"/>
      <c r="N5" s="37" t="str">
        <f>IF($K$13&lt;"2","",IF(AE11="Tie","Tie",AE11))</f>
        <v>2nd</v>
      </c>
      <c r="O5" s="26" t="str">
        <f>IF(N5="","",'Open 1'!AF11)</f>
        <v>Makayla Cross</v>
      </c>
      <c r="P5" s="26" t="str">
        <f>IF(O5="","",'Open 1'!AG11)</f>
        <v>Aishas burning love</v>
      </c>
      <c r="Q5" s="48">
        <f>IF(P5="","",'Open 1'!AH11)</f>
        <v>15.212000023</v>
      </c>
      <c r="R5" s="182">
        <f>AI11</f>
        <v>122.85</v>
      </c>
      <c r="S5" s="215" t="str">
        <f t="shared" ref="S5:S8" si="3">IF(N5="Tie",AL11,"")</f>
        <v/>
      </c>
      <c r="T5" s="21" t="str">
        <f t="shared" si="1"/>
        <v>Stacy AlbersSunny</v>
      </c>
      <c r="U5" s="109">
        <f t="shared" si="2"/>
        <v>16.858000000000001</v>
      </c>
      <c r="W5" s="3" t="str">
        <f>IFERROR(VLOOKUP('Open 1'!F5,$AD$3:$AE$7,2,TRUE),"")</f>
        <v>3D</v>
      </c>
      <c r="X5" s="8" t="str">
        <f>IFERROR(IF(W5=$X$1,'Open 1'!F5,""),"")</f>
        <v/>
      </c>
      <c r="Y5" s="8" t="str">
        <f>IFERROR(IF(W5=$Y$1,'Open 1'!F5,""),"")</f>
        <v/>
      </c>
      <c r="Z5" s="8">
        <f>IFERROR(IF(W5=$Z$1,'Open 1'!F5,""),"")</f>
        <v>16.858000004000001</v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15.948000050000001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122.85</v>
      </c>
      <c r="AS5" s="177">
        <f>HLOOKUP($K$11,$AM$3:$AQ$8,3,TRUE)*AS$9</f>
        <v>105.3</v>
      </c>
      <c r="AT5" s="177">
        <f>HLOOKUP($K$11,$AM$3:$AQ$8,3,TRUE)*AT$9</f>
        <v>70.2</v>
      </c>
      <c r="AU5" s="177">
        <f>HLOOKUP($K$11,$AM$3:$AQ$8,3,TRUE)*AU$9</f>
        <v>52.65</v>
      </c>
    </row>
    <row r="6" spans="1:50" ht="16.5" thickBot="1">
      <c r="A6" s="22">
        <f>IF(B6="","",Draw!A6)</f>
        <v>5</v>
      </c>
      <c r="B6" s="23" t="str">
        <f>IFERROR(Draw!B6,"")</f>
        <v>Jodi Nelson</v>
      </c>
      <c r="C6" s="23" t="str">
        <f>IFERROR(Draw!C6,"")</f>
        <v>Ava</v>
      </c>
      <c r="D6" s="62">
        <v>16.8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16.800000005000001</v>
      </c>
      <c r="G6" s="107">
        <f t="shared" si="0"/>
        <v>16.800000005000001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15.448000050000001</v>
      </c>
      <c r="M6" s="291"/>
      <c r="N6" s="37" t="str">
        <f>IF($K$13&lt;"3","",IF(AE12="Tie","Tie",AE12))</f>
        <v>3rd</v>
      </c>
      <c r="O6" s="26" t="str">
        <f>IF(N6="","",'Open 1'!AF12)</f>
        <v>Carrie Dieters</v>
      </c>
      <c r="P6" s="26" t="str">
        <f>IF(O6="","",'Open 1'!AG12)</f>
        <v>Elsa</v>
      </c>
      <c r="Q6" s="48">
        <f>IF(P6="","",'Open 1'!AH12)</f>
        <v>15.298000063</v>
      </c>
      <c r="R6" s="182">
        <f>AI12</f>
        <v>81.900000000000006</v>
      </c>
      <c r="S6" s="215" t="str">
        <f t="shared" si="3"/>
        <v/>
      </c>
      <c r="T6" s="21" t="str">
        <f t="shared" si="1"/>
        <v>Jodi NelsonAva</v>
      </c>
      <c r="U6" s="109">
        <f t="shared" si="2"/>
        <v>16.8</v>
      </c>
      <c r="W6" s="3" t="str">
        <f>IFERROR(VLOOKUP('Open 1'!F6,$AD$3:$AE$7,2,TRUE),"")</f>
        <v>3D</v>
      </c>
      <c r="X6" s="8" t="str">
        <f>IFERROR(IF(W6=$X$1,'Open 1'!F6,""),"")</f>
        <v/>
      </c>
      <c r="Y6" s="8" t="str">
        <f>IFERROR(IF(W6=$Y$1,'Open 1'!F6,""),"")</f>
        <v/>
      </c>
      <c r="Z6" s="8">
        <f>IFERROR(IF(W6=$Z$1,'Open 1'!F6,""),"")</f>
        <v>16.800000005000001</v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16.948000050000001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81.900000000000006</v>
      </c>
      <c r="AS6" s="177">
        <f>HLOOKUP($K$11,$AM$3:$AQ$8,4,TRUE)*AS$9</f>
        <v>70.2</v>
      </c>
      <c r="AT6" s="177">
        <f>HLOOKUP($K$11,$AM$3:$AQ$8,4,TRUE)*AT$9</f>
        <v>46.800000000000004</v>
      </c>
      <c r="AU6" s="177">
        <f>HLOOKUP($K$11,$AM$3:$AQ$8,4,TRUE)*AU$9</f>
        <v>35.1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15.948000050000001</v>
      </c>
      <c r="M7" s="291"/>
      <c r="N7" s="37" t="str">
        <f>IF($K$13&lt;"4","",IF(AE13="Tie","Tie",AE13))</f>
        <v/>
      </c>
      <c r="O7" s="26" t="str">
        <f>IF(N7="","",'Open 1'!AF13)</f>
        <v/>
      </c>
      <c r="P7" s="26" t="str">
        <f>IF(O7="","",'Open 1'!AG13)</f>
        <v/>
      </c>
      <c r="Q7" s="48" t="str">
        <f>IF(P7="","",'Open 1'!AH13)</f>
        <v/>
      </c>
      <c r="R7" s="182" t="str">
        <f>AI13</f>
        <v/>
      </c>
      <c r="S7" s="215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0</v>
      </c>
      <c r="AS7" s="177">
        <f>HLOOKUP($K$11,$AM$3:$AQ$8,5,TRUE)*AS$9</f>
        <v>0</v>
      </c>
      <c r="AT7" s="177">
        <f>HLOOKUP($K$11,$AM$3:$AQ$8,5,TRUE)*AT$9</f>
        <v>0</v>
      </c>
      <c r="AU7" s="177">
        <f>HLOOKUP($K$11,$AM$3:$AQ$8,5,TRUE)*AU$9</f>
        <v>0</v>
      </c>
    </row>
    <row r="8" spans="1:50" ht="16.5" thickBot="1">
      <c r="A8" s="22">
        <f>IF(B8="","",Draw!A8)</f>
        <v>6</v>
      </c>
      <c r="B8" s="23" t="str">
        <f>IFERROR(Draw!B8,"")</f>
        <v>Hatty Fey</v>
      </c>
      <c r="C8" s="23" t="str">
        <f>IFERROR(Draw!C8,"")</f>
        <v>Maude</v>
      </c>
      <c r="D8" s="61">
        <v>16.126999999999999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4000.0000000069999</v>
      </c>
      <c r="G8" s="107" t="str">
        <f t="shared" si="0"/>
        <v/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16.948000050000001</v>
      </c>
      <c r="M8" s="292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5" t="str">
        <f t="shared" si="3"/>
        <v/>
      </c>
      <c r="T8" s="21" t="str">
        <f t="shared" si="1"/>
        <v>Hatty FeyMaude</v>
      </c>
      <c r="U8" s="109">
        <f t="shared" si="2"/>
        <v>16.126999999999999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4000.0000000069999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Elaine Hagen</v>
      </c>
      <c r="C9" s="23" t="str">
        <f>IFERROR(Draw!C9,"")</f>
        <v>MIP Streaking Seltzer</v>
      </c>
      <c r="D9" s="60">
        <v>17.239999999999998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17.240000007999999</v>
      </c>
      <c r="G9" s="107">
        <f t="shared" si="0"/>
        <v>17.240000007999999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5"/>
      <c r="T9" s="21" t="str">
        <f t="shared" si="1"/>
        <v>Elaine HagenMIP Streaking Seltzer</v>
      </c>
      <c r="U9" s="109">
        <f t="shared" si="2"/>
        <v>17.239999999999998</v>
      </c>
      <c r="W9" s="3" t="str">
        <f>IFERROR(VLOOKUP('Open 1'!F9,$AD$3:$AE$7,2,TRUE),"")</f>
        <v>4D</v>
      </c>
      <c r="X9" s="8" t="str">
        <f>IFERROR(IF(W9=$X$1,'Open 1'!F9,""),"")</f>
        <v/>
      </c>
      <c r="Y9" s="8" t="str">
        <f>IFERROR(IF(W9=$Y$1,'Open 1'!F9,""),"")</f>
        <v/>
      </c>
      <c r="Z9" s="8" t="str">
        <f>IFERROR(IF(W9=$Z$1,'Open 1'!F9,""),"")</f>
        <v/>
      </c>
      <c r="AA9" s="8">
        <f>IFERROR(IF($W9=$AA$1,'Open 1'!F9,""),"")</f>
        <v>17.240000007999999</v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409.5</v>
      </c>
      <c r="AS9" s="176">
        <f>AS2*$AP$12</f>
        <v>351</v>
      </c>
      <c r="AT9" s="176">
        <f>AT2*$AP$12</f>
        <v>234</v>
      </c>
      <c r="AU9" s="176">
        <f>AU2*$AP$12</f>
        <v>175.5</v>
      </c>
    </row>
    <row r="10" spans="1:50" ht="16.5" thickBot="1">
      <c r="A10" s="22">
        <f>IF(B10="","",Draw!A10)</f>
        <v>8</v>
      </c>
      <c r="B10" s="23" t="str">
        <f>IFERROR(Draw!B10,"")</f>
        <v>Josey Fey</v>
      </c>
      <c r="C10" s="23" t="str">
        <f>IFERROR(Draw!C10,"")</f>
        <v>O So Country</v>
      </c>
      <c r="D10" s="59">
        <v>16.073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16.073000009000001</v>
      </c>
      <c r="G10" s="107">
        <f t="shared" si="0"/>
        <v>16.073000009000001</v>
      </c>
      <c r="H10" s="90" t="str">
        <f>IF(A10="yco",VLOOKUP(CONCATENATE(B10,C10),Youth!S:T,2,FALSE),IF(OR(AND(D10&gt;1,D10&lt;1050),D10="nt",D10="",D10="scratch"),"","Not valid"))</f>
        <v/>
      </c>
      <c r="I10" s="194"/>
      <c r="J10" s="195"/>
      <c r="K10" s="196"/>
      <c r="L10" s="57">
        <v>1</v>
      </c>
      <c r="M10" s="293" t="s">
        <v>4</v>
      </c>
      <c r="N10" s="46" t="str">
        <f>'Open 1'!AE16</f>
        <v>1st</v>
      </c>
      <c r="O10" s="29" t="str">
        <f>'Open 1'!AF16</f>
        <v>Cindy Baltezore</v>
      </c>
      <c r="P10" s="29" t="str">
        <f>'Open 1'!AG16</f>
        <v>Flingin in the Sun</v>
      </c>
      <c r="Q10" s="47">
        <f>'Open 1'!AH16</f>
        <v>15.457000041000001</v>
      </c>
      <c r="R10" s="181">
        <f>AI16</f>
        <v>175.5</v>
      </c>
      <c r="S10" s="215" t="str">
        <f>IF(N10="Tie",AL16,"")</f>
        <v/>
      </c>
      <c r="T10" s="21" t="str">
        <f t="shared" si="1"/>
        <v>Josey FeyO So Country</v>
      </c>
      <c r="U10" s="109">
        <f t="shared" si="2"/>
        <v>16.073</v>
      </c>
      <c r="W10" s="3" t="str">
        <f>IFERROR(VLOOKUP('Open 1'!F10,$AD$3:$AE$7,2,TRUE),"")</f>
        <v>3D</v>
      </c>
      <c r="X10" s="8" t="str">
        <f>IFERROR(IF(W10=$X$1,'Open 1'!F10,""),"")</f>
        <v/>
      </c>
      <c r="Y10" s="8" t="str">
        <f>IFERROR(IF(W10=$Y$1,'Open 1'!F10,""),"")</f>
        <v/>
      </c>
      <c r="Z10" s="8">
        <f>IFERROR(IF(W10=$Z$1,'Open 1'!F10,""),"")</f>
        <v>16.073000009000001</v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96" t="s">
        <v>3</v>
      </c>
      <c r="AE10" s="206" t="str">
        <f t="shared" ref="AE10:AE39" si="4">IF(AF10="-","-",IF(AK10=TRUE,"Tie",AC10))</f>
        <v>1st</v>
      </c>
      <c r="AF10" s="206" t="str">
        <f>IFERROR(INDEX('Open 1'!B:F,MATCH(AH10,'Open 1'!$F:$F,0),1),"-")</f>
        <v>Joni Hoffman</v>
      </c>
      <c r="AG10" s="206" t="str">
        <f>IFERROR(INDEX('Open 1'!$B:$F,MATCH(AH10,'Open 1'!$F:$F,0),2),"-")</f>
        <v>Runningwiththedevil</v>
      </c>
      <c r="AH10" s="207">
        <f t="shared" ref="AH10:AH15" si="5">IFERROR(SMALL($X$2:$X$286,AJ10),"-")</f>
        <v>14.948000050000001</v>
      </c>
      <c r="AI10" s="214">
        <f>IF(AR4&gt;0,AR4,"")</f>
        <v>204.75</v>
      </c>
      <c r="AJ10">
        <v>1</v>
      </c>
      <c r="AK10" t="b">
        <f>IF(AH11="-","",(AH11-AH10)&lt;0.00001)</f>
        <v>0</v>
      </c>
      <c r="AL10" s="216" t="str">
        <f>IF(AE10="Tie",(AR4+AR5)/2,"")</f>
        <v/>
      </c>
      <c r="AM10" s="281" t="s">
        <v>73</v>
      </c>
      <c r="AN10" s="281"/>
      <c r="AO10" s="281"/>
      <c r="AP10" s="127">
        <f>K11</f>
        <v>39</v>
      </c>
    </row>
    <row r="11" spans="1:50" ht="16.5" thickBot="1">
      <c r="A11" s="22">
        <f>IF(B11="","",Draw!A11)</f>
        <v>9</v>
      </c>
      <c r="B11" s="23" t="str">
        <f>IFERROR(Draw!B11,"")</f>
        <v>Anne Aamot</v>
      </c>
      <c r="C11" s="23" t="str">
        <f>IFERROR(Draw!C11,"")</f>
        <v>Hattie</v>
      </c>
      <c r="D11" s="60">
        <v>16.649999999999999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16.650000009999999</v>
      </c>
      <c r="G11" s="107">
        <f t="shared" si="0"/>
        <v>16.650000009999999</v>
      </c>
      <c r="H11" s="90" t="str">
        <f>IF(A11="yco",VLOOKUP(CONCATENATE(B11,C11),Youth!S:T,2,FALSE),IF(OR(AND(D11&gt;1,D11&lt;1050),D11="nt",D11="",D11="scratch"),"","Not valid"))</f>
        <v/>
      </c>
      <c r="I11" s="288" t="s">
        <v>75</v>
      </c>
      <c r="J11" s="289"/>
      <c r="K11" s="217">
        <f>COUNTIF('Open 1'!$A$2:$A$286,"&gt;0")+COUNTIF('Open 1'!$A$2:$A$286,"yco")-COUNTIF($D$2:$D$286,"scratch")-COUNTIF($F$2:$F$286,"&gt;=4000")</f>
        <v>39</v>
      </c>
      <c r="L11" s="58">
        <v>2</v>
      </c>
      <c r="M11" s="294"/>
      <c r="N11" s="37" t="str">
        <f>IF($K$13&lt;"2","",IF(AE17="Tie","Tie",AE17))</f>
        <v>2nd</v>
      </c>
      <c r="O11" s="26" t="str">
        <f>IF(N11="","",'Open 1'!AF17)</f>
        <v>Jodi Nelson</v>
      </c>
      <c r="P11" s="26" t="str">
        <f>IF(O11="","",'Open 1'!AG17)</f>
        <v>Simon</v>
      </c>
      <c r="Q11" s="48">
        <f>IF(P11="","",'Open 1'!AH17)</f>
        <v>15.498000055999999</v>
      </c>
      <c r="R11" s="182">
        <f>AI17</f>
        <v>105.3</v>
      </c>
      <c r="S11" s="215" t="str">
        <f t="shared" ref="S11:S14" si="6">IF(N11="Tie",AL17,"")</f>
        <v/>
      </c>
      <c r="T11" s="21" t="str">
        <f t="shared" si="1"/>
        <v>Anne AamotHattie</v>
      </c>
      <c r="U11" s="109">
        <f t="shared" si="2"/>
        <v>16.649999999999999</v>
      </c>
      <c r="W11" s="3" t="str">
        <f>IFERROR(VLOOKUP('Open 1'!F11,$AD$3:$AE$7,2,TRUE),"")</f>
        <v>3D</v>
      </c>
      <c r="X11" s="8" t="str">
        <f>IFERROR(IF(W11=$X$1,'Open 1'!F11,""),"")</f>
        <v/>
      </c>
      <c r="Y11" s="8" t="str">
        <f>IFERROR(IF(W11=$Y$1,'Open 1'!F11,""),"")</f>
        <v/>
      </c>
      <c r="Z11" s="8">
        <f>IFERROR(IF(W11=$Z$1,'Open 1'!F11,""),"")</f>
        <v>16.650000009999999</v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77"/>
      <c r="AE11" s="73" t="str">
        <f t="shared" si="4"/>
        <v>2nd</v>
      </c>
      <c r="AF11" s="73" t="str">
        <f>IFERROR(INDEX('Open 1'!B:F,MATCH(AH11,'Open 1'!$F:$F,0),1),"-")</f>
        <v>Makayla Cross</v>
      </c>
      <c r="AG11" s="73" t="str">
        <f>IFERROR(INDEX('Open 1'!$B:$F,MATCH(AH11,'Open 1'!$F:$F,0),2),"-")</f>
        <v>Aishas burning love</v>
      </c>
      <c r="AH11" s="8">
        <f t="shared" si="5"/>
        <v>15.212000023</v>
      </c>
      <c r="AI11" s="212">
        <f>IF(AR5&gt;0,AR5,"")</f>
        <v>122.85</v>
      </c>
      <c r="AJ11">
        <v>2</v>
      </c>
      <c r="AK11" t="b">
        <f>OR(IFERROR((AH12-AH11)&lt;0.00001,"False"),IFERROR((AH11-AH10)&lt;0.00001,"False"))</f>
        <v>0</v>
      </c>
      <c r="AL11" s="216" t="str">
        <f>IF(AE11="Tie",IF((AH11-AH10)&lt;0.00001,(AR4+AR5)/2,IF((AH12-AH11)&lt;0.00001,(AR5+AR6)/2,"")),"")</f>
        <v/>
      </c>
      <c r="AM11" s="281" t="s">
        <v>74</v>
      </c>
      <c r="AN11" s="281"/>
      <c r="AO11" s="281"/>
      <c r="AP11" s="176">
        <v>30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Joni Hoffman</v>
      </c>
      <c r="C12" s="23" t="str">
        <f>IFERROR(Draw!C12,"")</f>
        <v>Bullys Lion Queen</v>
      </c>
      <c r="D12" s="62">
        <v>16.614000000000001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16.614000011000002</v>
      </c>
      <c r="G12" s="107">
        <f t="shared" si="0"/>
        <v>16.614000011000002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94"/>
      <c r="N12" s="37" t="str">
        <f>IF($K$13&lt;"3","",IF(AE18="Tie","Tie",AE18))</f>
        <v>3rd</v>
      </c>
      <c r="O12" s="26" t="str">
        <f>IF(N12="","",'Open 1'!AF18)</f>
        <v>Candice Aamot</v>
      </c>
      <c r="P12" s="26" t="str">
        <f>IF(O12="","",'Open 1'!AG18)</f>
        <v>Fergie</v>
      </c>
      <c r="Q12" s="48">
        <f>IF(P12="","",'Open 1'!AH18)</f>
        <v>15.508000002999999</v>
      </c>
      <c r="R12" s="182">
        <f>AI18</f>
        <v>70.2</v>
      </c>
      <c r="S12" s="215" t="str">
        <f t="shared" si="6"/>
        <v/>
      </c>
      <c r="T12" s="21" t="str">
        <f t="shared" si="1"/>
        <v>Joni HoffmanBullys Lion Queen</v>
      </c>
      <c r="U12" s="109">
        <f t="shared" si="2"/>
        <v>16.614000000000001</v>
      </c>
      <c r="W12" s="3" t="str">
        <f>IFERROR(VLOOKUP('Open 1'!F12,$AD$3:$AE$7,2,TRUE),"")</f>
        <v>3D</v>
      </c>
      <c r="X12" s="8" t="str">
        <f>IFERROR(IF(W12=$X$1,'Open 1'!F12,""),"")</f>
        <v/>
      </c>
      <c r="Y12" s="8" t="str">
        <f>IFERROR(IF(W12=$Y$1,'Open 1'!F12,""),"")</f>
        <v/>
      </c>
      <c r="Z12" s="8">
        <f>IFERROR(IF(W12=$Z$1,'Open 1'!F12,""),"")</f>
        <v>16.614000011000002</v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77"/>
      <c r="AE12" s="73" t="str">
        <f t="shared" si="4"/>
        <v>3rd</v>
      </c>
      <c r="AF12" s="73" t="str">
        <f>IFERROR(INDEX('Open 1'!B:F,MATCH(AH12,'Open 1'!$F:$F,0),1),"-")</f>
        <v>Carrie Dieters</v>
      </c>
      <c r="AG12" s="73" t="str">
        <f>IFERROR(INDEX('Open 1'!$B:$F,MATCH(AH12,'Open 1'!$F:$F,0),2),"-")</f>
        <v>Elsa</v>
      </c>
      <c r="AH12" s="8">
        <f t="shared" si="5"/>
        <v>15.298000063</v>
      </c>
      <c r="AI12" s="212">
        <f>IF(AR6&gt;0,AR6,"")</f>
        <v>81.900000000000006</v>
      </c>
      <c r="AJ12">
        <v>3</v>
      </c>
      <c r="AK12" t="b">
        <f>OR(IFERROR((AH13-AH12)&lt;0.00001,"False"),IFERROR((AH12-AH11)&lt;0.00001,"False"))</f>
        <v>0</v>
      </c>
      <c r="AL12" s="216" t="str">
        <f>IF(AE12="Tie",IF((AH12-AH11)&lt;0.00001,(AR5+AR6)/2,IF((AH13-AH12)&lt;0.00001,(AR6+AR7)/2,"")),"")</f>
        <v/>
      </c>
      <c r="AM12" s="281" t="s">
        <v>76</v>
      </c>
      <c r="AN12" s="281"/>
      <c r="AO12" s="281"/>
      <c r="AP12" s="176">
        <f>(AP10*AP11)+K3</f>
        <v>1170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94"/>
      <c r="N13" s="37" t="str">
        <f>IF($K$13&lt;"4","",IF(AE19="Tie","Tie",AE19))</f>
        <v/>
      </c>
      <c r="O13" s="26" t="str">
        <f>IF(N13="","",'Open 1'!AF19)</f>
        <v/>
      </c>
      <c r="P13" s="26" t="str">
        <f>IF(O13="","",'Open 1'!AG19)</f>
        <v/>
      </c>
      <c r="Q13" s="48" t="str">
        <f>IF(P13="","",'Open 1'!AH19)</f>
        <v/>
      </c>
      <c r="R13" s="182" t="str">
        <f>AI19</f>
        <v/>
      </c>
      <c r="S13" s="215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77"/>
      <c r="AE13" s="73" t="str">
        <f t="shared" si="4"/>
        <v>-</v>
      </c>
      <c r="AF13" s="73" t="str">
        <f>IFERROR(INDEX('Open 1'!B:F,MATCH(AH13,'Open 1'!$F:$F,0),1),"-")</f>
        <v>-</v>
      </c>
      <c r="AG13" s="73" t="str">
        <f>IFERROR(INDEX('Open 1'!$B:$F,MATCH(AH13,'Open 1'!$F:$F,0),2),"-")</f>
        <v>-</v>
      </c>
      <c r="AH13" s="8" t="str">
        <f t="shared" si="5"/>
        <v>-</v>
      </c>
      <c r="AI13" s="212" t="str">
        <f>IF(AR7&gt;0,AR7,"")</f>
        <v/>
      </c>
      <c r="AJ13">
        <v>4</v>
      </c>
      <c r="AK13" t="b">
        <f>OR(IFERROR((AH14-AH13)&lt;0.00001,"False"),IFERROR((AH13-AH12)&lt;0.00001,"False"))</f>
        <v>0</v>
      </c>
      <c r="AL13" s="216" t="str">
        <f>IF(AE13="Tie",IF((AH13-AH12)&lt;0.00001,(AR6+AR7)/2,IF((AH14-AH13)&lt;0.00001,(AR7+AR8)/2,"")),"")</f>
        <v/>
      </c>
      <c r="AM13" s="281" t="s">
        <v>10</v>
      </c>
      <c r="AN13" s="281"/>
      <c r="AO13" s="281"/>
      <c r="AP13" s="176">
        <f>AP12*AV2</f>
        <v>1169.9999999999998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Karlie Gehm</v>
      </c>
      <c r="C14" s="23" t="str">
        <f>IFERROR(Draw!C14,"")</f>
        <v>Dunits Crème Brulee</v>
      </c>
      <c r="D14" s="59" t="s">
        <v>69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3000.0000000129999</v>
      </c>
      <c r="G14" s="107">
        <f t="shared" si="0"/>
        <v>3000.0000000129999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95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5" t="str">
        <f t="shared" si="6"/>
        <v/>
      </c>
      <c r="T14" s="21" t="str">
        <f t="shared" si="1"/>
        <v>Karlie GehmDunits Crème Brulee</v>
      </c>
      <c r="U14" s="109" t="str">
        <f t="shared" si="2"/>
        <v>scratch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3000.0000000129999</v>
      </c>
      <c r="AB14" s="8" t="str">
        <f>IFERROR(IF(W14=$AB$1,'Open 1'!F14,""),"")</f>
        <v/>
      </c>
      <c r="AC14" s="18" t="s">
        <v>26</v>
      </c>
      <c r="AD14" s="277"/>
      <c r="AE14" s="73" t="str">
        <f t="shared" si="4"/>
        <v>-</v>
      </c>
      <c r="AF14" s="73" t="str">
        <f>IFERROR(INDEX('Open 1'!B:F,MATCH(AH14,'Open 1'!$F:$F,0),1),"-")</f>
        <v>-</v>
      </c>
      <c r="AG14" s="73" t="str">
        <f>IFERROR(INDEX('Open 1'!$B:$F,MATCH(AH14,'Open 1'!$F:$F,0),2),"-")</f>
        <v>-</v>
      </c>
      <c r="AH14" s="8" t="str">
        <f t="shared" si="5"/>
        <v>-</v>
      </c>
      <c r="AI14" s="212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6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Chelsey Mielke</v>
      </c>
      <c r="C15" s="23" t="str">
        <f>IFERROR(Draw!C15,"")</f>
        <v>Blue</v>
      </c>
      <c r="D15" s="64">
        <v>19.978999999999999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19.979000014</v>
      </c>
      <c r="G15" s="107">
        <f t="shared" si="0"/>
        <v>19.979000014</v>
      </c>
      <c r="H15" s="90" t="str">
        <f>IF(A15="yco",VLOOKUP(CONCATENATE(B15,C15),Youth!S:T,2,FALSE),IF(OR(AND(D15&gt;1,D15&lt;1050),D15="nt",D15="",D15="scratch"),"","Not valid"))</f>
        <v/>
      </c>
      <c r="J15" s="279" t="s">
        <v>27</v>
      </c>
      <c r="K15" s="280"/>
      <c r="L15" s="58"/>
      <c r="M15" s="41"/>
      <c r="N15" s="50"/>
      <c r="O15" s="28"/>
      <c r="P15" s="28"/>
      <c r="Q15" s="51"/>
      <c r="R15" s="184"/>
      <c r="S15" s="215"/>
      <c r="T15" s="21" t="str">
        <f t="shared" si="1"/>
        <v>Chelsey MielkeBlue</v>
      </c>
      <c r="U15" s="109">
        <f t="shared" si="2"/>
        <v>19.978999999999999</v>
      </c>
      <c r="W15" s="3" t="str">
        <f>IFERROR(VLOOKUP('Open 1'!F15,$AD$3:$AE$7,2,TRUE),"")</f>
        <v>4D</v>
      </c>
      <c r="X15" s="8" t="str">
        <f>IFERROR(IF(W15=$X$1,'Open 1'!F15,""),"")</f>
        <v/>
      </c>
      <c r="Y15" s="8" t="str">
        <f>IFERROR(IF(W15=$Y$1,'Open 1'!F15,""),"")</f>
        <v/>
      </c>
      <c r="Z15" s="8" t="str">
        <f>IFERROR(IF(W15=$Z$1,'Open 1'!F15,""),"")</f>
        <v/>
      </c>
      <c r="AA15" s="8">
        <f>IFERROR(IF($W15=$AA$1,'Open 1'!F15,""),"")</f>
        <v>19.979000014</v>
      </c>
      <c r="AB15" s="8" t="str">
        <f>IFERROR(IF(W15=$AB$1,'Open 1'!F15,""),"")</f>
        <v/>
      </c>
      <c r="AC15" s="18" t="s">
        <v>80</v>
      </c>
      <c r="AD15" s="6"/>
      <c r="AE15" s="73" t="str">
        <f t="shared" si="4"/>
        <v>-</v>
      </c>
      <c r="AF15" s="73" t="str">
        <f>IFERROR(INDEX('Open 1'!B:F,MATCH(AH15,'Open 1'!$F:$F,0),1),"-")</f>
        <v>-</v>
      </c>
      <c r="AG15" s="73" t="str">
        <f>IFERROR(INDEX('Open 1'!$B:$F,MATCH(AH15,'Open 1'!$F:$F,0),2),"-")</f>
        <v>-</v>
      </c>
      <c r="AH15" s="8" t="str">
        <f t="shared" si="5"/>
        <v>-</v>
      </c>
      <c r="AI15" s="179"/>
      <c r="AJ15">
        <v>6</v>
      </c>
      <c r="AK15"/>
      <c r="AL15" s="216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Katie Koedam</v>
      </c>
      <c r="C16" s="23" t="str">
        <f>IFERROR(Draw!C16,"")</f>
        <v>Star</v>
      </c>
      <c r="D16" s="65">
        <v>916.89800000000002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916.89800001499998</v>
      </c>
      <c r="G16" s="107">
        <f t="shared" si="0"/>
        <v>916.89800001499998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82" t="s">
        <v>5</v>
      </c>
      <c r="N16" s="46" t="str">
        <f>'Open 1'!AE22</f>
        <v>1st</v>
      </c>
      <c r="O16" s="29" t="str">
        <f>'Open 1'!AF22</f>
        <v>Grace merrigan</v>
      </c>
      <c r="P16" s="29" t="str">
        <f>'Open 1'!AG22</f>
        <v xml:space="preserve">JP fourturbojet </v>
      </c>
      <c r="Q16" s="47">
        <f>'Open 1'!AH22</f>
        <v>16.045000059000003</v>
      </c>
      <c r="R16" s="181">
        <f>AI22</f>
        <v>117</v>
      </c>
      <c r="S16" s="215" t="str">
        <f>IF(N16="Tie",AL22,"")</f>
        <v/>
      </c>
      <c r="T16" s="21" t="str">
        <f t="shared" si="1"/>
        <v>Katie KoedamStar</v>
      </c>
      <c r="U16" s="109">
        <f t="shared" si="2"/>
        <v>916.89800000000002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916.89800001499998</v>
      </c>
      <c r="AB16" s="8" t="str">
        <f>IFERROR(IF(W16=$AB$1,'Open 1'!F16,""),"")</f>
        <v/>
      </c>
      <c r="AC16" s="18" t="s">
        <v>20</v>
      </c>
      <c r="AD16" s="277" t="s">
        <v>4</v>
      </c>
      <c r="AE16" s="73" t="str">
        <f t="shared" si="4"/>
        <v>1st</v>
      </c>
      <c r="AF16" s="19" t="str">
        <f>IFERROR(INDEX('Open 1'!B:F,MATCH(AH16,'Open 1'!F:F,0),1),"-")</f>
        <v>Cindy Baltezore</v>
      </c>
      <c r="AG16" s="19" t="str">
        <f>IFERROR(INDEX('Open 1'!B:F,MATCH(AH16,'Open 1'!F:F,0),2),"-")</f>
        <v>Flingin in the Sun</v>
      </c>
      <c r="AH16" s="4">
        <f t="shared" ref="AH16:AH21" si="7">IFERROR(SMALL($Y$2:$Y$286,AJ16),"-")</f>
        <v>15.457000041000001</v>
      </c>
      <c r="AI16" s="213">
        <f>IF(AS4&gt;0,AS4,"")</f>
        <v>175.5</v>
      </c>
      <c r="AJ16">
        <v>1</v>
      </c>
      <c r="AK16" t="b">
        <f>IFERROR((AH17-AH16)&lt;0.00001,"False")</f>
        <v>0</v>
      </c>
      <c r="AL16" s="216" t="str">
        <f>IF(AE16="Tie",(AS4+AS5)/2,"")</f>
        <v/>
      </c>
      <c r="AP16" s="216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Kailey DeJong</v>
      </c>
      <c r="C17" s="23" t="str">
        <f>IFERROR(Draw!C17,"")</f>
        <v>Ima Corona Gold</v>
      </c>
      <c r="D17" s="60">
        <v>16.364999999999998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16.365000016</v>
      </c>
      <c r="G17" s="107">
        <f t="shared" si="0"/>
        <v>16.365000016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83"/>
      <c r="N17" s="37" t="str">
        <f>IF($K$13&lt;"2","",IF(AE23="Tie","Tie",AE23))</f>
        <v>2nd</v>
      </c>
      <c r="O17" s="26" t="str">
        <f>IF(N17="","",'Open 1'!AF23)</f>
        <v>Josey Fey</v>
      </c>
      <c r="P17" s="26" t="str">
        <f>IF(O17="","",'Open 1'!AG23)</f>
        <v>O So Country</v>
      </c>
      <c r="Q17" s="48">
        <f>IF(P17="","",'Open 1'!AH23)</f>
        <v>16.073000009000001</v>
      </c>
      <c r="R17" s="182">
        <f>AI23</f>
        <v>70.2</v>
      </c>
      <c r="S17" s="215" t="str">
        <f t="shared" ref="S17:S19" si="8">IF(N17="Tie",AL23,"")</f>
        <v/>
      </c>
      <c r="T17" s="21" t="str">
        <f t="shared" si="1"/>
        <v>Kailey DeJongIma Corona Gold</v>
      </c>
      <c r="U17" s="109">
        <f t="shared" si="2"/>
        <v>16.364999999999998</v>
      </c>
      <c r="W17" s="3" t="str">
        <f>IFERROR(VLOOKUP('Open 1'!F17,$AD$3:$AE$7,2,TRUE),"")</f>
        <v>3D</v>
      </c>
      <c r="X17" s="8" t="str">
        <f>IFERROR(IF(W17=$X$1,'Open 1'!F17,""),"")</f>
        <v/>
      </c>
      <c r="Y17" s="8" t="str">
        <f>IFERROR(IF(W17=$Y$1,'Open 1'!F17,""),"")</f>
        <v/>
      </c>
      <c r="Z17" s="8">
        <f>IFERROR(IF(W17=$Z$1,'Open 1'!F17,""),"")</f>
        <v>16.365000016</v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77"/>
      <c r="AE17" s="73" t="str">
        <f t="shared" si="4"/>
        <v>2nd</v>
      </c>
      <c r="AF17" s="19" t="str">
        <f>IFERROR(INDEX('Open 1'!B:F,MATCH(AH17,'Open 1'!F:F,0),1),"-")</f>
        <v>Jodi Nelson</v>
      </c>
      <c r="AG17" s="19" t="str">
        <f>IFERROR(INDEX('Open 1'!B:F,MATCH(AH17,'Open 1'!F:F,0),2),"-")</f>
        <v>Simon</v>
      </c>
      <c r="AH17" s="4">
        <f t="shared" si="7"/>
        <v>15.498000055999999</v>
      </c>
      <c r="AI17" s="213">
        <f>IF(AS5&gt;0,AS5,"")</f>
        <v>105.3</v>
      </c>
      <c r="AJ17">
        <v>2</v>
      </c>
      <c r="AK17" t="b">
        <f>OR(IFERROR((AH18-AH17)&lt;0.00001,"False"),IFERROR((AH17-AH16)&lt;0.00001,"False"))</f>
        <v>0</v>
      </c>
      <c r="AL17" s="216" t="str">
        <f>IF(AE17="Tie",IF((AH17-AH16)&lt;0.00001,(AS4+AS5)/2,IF((AH18-AH17)&lt;0.00001,(AS5+AS6)/2,"")),"")</f>
        <v/>
      </c>
      <c r="AP17" s="216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Kaylee Novak</v>
      </c>
      <c r="C18" s="23" t="str">
        <f>IFERROR(Draw!C18,"")</f>
        <v>Linx</v>
      </c>
      <c r="D18" s="61">
        <v>917.56799999999998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917.56800001700003</v>
      </c>
      <c r="G18" s="107">
        <f t="shared" si="0"/>
        <v>917.56800001700003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69</v>
      </c>
      <c r="M18" s="283"/>
      <c r="N18" s="37" t="str">
        <f>IF($K$13&lt;"3","",IF(AE24="Tie","Tie",AE24))</f>
        <v>3rd</v>
      </c>
      <c r="O18" s="26" t="str">
        <f>IF(N18="","",'Open 1'!AF24)</f>
        <v>Jessica Nueller</v>
      </c>
      <c r="P18" s="26" t="str">
        <f>IF(O18="","",'Open 1'!AG24)</f>
        <v>MFR Laughing Xena</v>
      </c>
      <c r="Q18" s="48">
        <f>IF(P18="","",'Open 1'!AH24)</f>
        <v>16.220000036999998</v>
      </c>
      <c r="R18" s="182">
        <f>AI24</f>
        <v>46.800000000000004</v>
      </c>
      <c r="S18" s="215" t="str">
        <f t="shared" si="8"/>
        <v/>
      </c>
      <c r="T18" s="21" t="str">
        <f t="shared" si="1"/>
        <v>Kaylee NovakLinx</v>
      </c>
      <c r="U18" s="109">
        <f t="shared" si="2"/>
        <v>917.56799999999998</v>
      </c>
      <c r="W18" s="3" t="str">
        <f>IFERROR(VLOOKUP('Open 1'!F18,$AD$3:$AE$7,2,TRUE),"")</f>
        <v>4D</v>
      </c>
      <c r="X18" s="8" t="str">
        <f>IFERROR(IF(W18=$X$1,'Open 1'!F18,""),"")</f>
        <v/>
      </c>
      <c r="Y18" s="8" t="str">
        <f>IFERROR(IF(W18=$Y$1,'Open 1'!F18,""),"")</f>
        <v/>
      </c>
      <c r="Z18" s="8" t="str">
        <f>IFERROR(IF(W18=$Z$1,'Open 1'!F18,""),"")</f>
        <v/>
      </c>
      <c r="AA18" s="8">
        <f>IFERROR(IF($W18=$AA$1,'Open 1'!F18,""),"")</f>
        <v>917.56800001700003</v>
      </c>
      <c r="AB18" s="8" t="str">
        <f>IFERROR(IF(W18=$AB$1,'Open 1'!F18,""),"")</f>
        <v/>
      </c>
      <c r="AC18" s="18" t="s">
        <v>24</v>
      </c>
      <c r="AD18" s="277"/>
      <c r="AE18" s="73" t="str">
        <f t="shared" si="4"/>
        <v>3rd</v>
      </c>
      <c r="AF18" s="19" t="str">
        <f>IFERROR(INDEX('Open 1'!B:F,MATCH(AH18,'Open 1'!F:F,0),1),"-")</f>
        <v>Candice Aamot</v>
      </c>
      <c r="AG18" s="19" t="str">
        <f>IFERROR(INDEX('Open 1'!B:F,MATCH(AH18,'Open 1'!F:F,0),2),"-")</f>
        <v>Fergie</v>
      </c>
      <c r="AH18" s="4">
        <f t="shared" si="7"/>
        <v>15.508000002999999</v>
      </c>
      <c r="AI18" s="213">
        <f>IF(AS6&gt;0,AS6,"")</f>
        <v>70.2</v>
      </c>
      <c r="AJ18">
        <v>3</v>
      </c>
      <c r="AK18" t="b">
        <f>OR(IFERROR((AH19-AH18)&lt;0.00001,"False"),IFERROR((AH18-AH17)&lt;0.00001,"False"))</f>
        <v>0</v>
      </c>
      <c r="AL18" s="216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83"/>
      <c r="N19" s="37" t="str">
        <f>IF($K$13&lt;"4","",IF(AE25="Tie","Tie",AE25))</f>
        <v/>
      </c>
      <c r="O19" s="26" t="str">
        <f>IF(N19="","",'Open 1'!AF25)</f>
        <v/>
      </c>
      <c r="P19" s="26" t="str">
        <f>IF(O19="","",'Open 1'!AG25)</f>
        <v/>
      </c>
      <c r="Q19" s="48" t="str">
        <f>IF(P19="","",'Open 1'!AH25)</f>
        <v/>
      </c>
      <c r="R19" s="182" t="str">
        <f>AI25</f>
        <v/>
      </c>
      <c r="S19" s="215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77"/>
      <c r="AE19" s="73" t="str">
        <f t="shared" si="4"/>
        <v>4th</v>
      </c>
      <c r="AF19" s="19" t="str">
        <f>IFERROR(INDEX('Open 1'!B:F,MATCH(AH19,'Open 1'!F:F,0),1),"-")</f>
        <v>Aimee Sorensen</v>
      </c>
      <c r="AG19" s="19" t="str">
        <f>IFERROR(INDEX('Open 1'!B:F,MATCH(AH19,'Open 1'!F:F,0),2),"-")</f>
        <v>Holy French Fame</v>
      </c>
      <c r="AH19" s="4">
        <f t="shared" si="7"/>
        <v>15.528000034</v>
      </c>
      <c r="AI19" s="213" t="str">
        <f>IF(AS7&gt;0,AS7,"")</f>
        <v/>
      </c>
      <c r="AJ19">
        <v>4</v>
      </c>
      <c r="AK19" t="b">
        <f>OR(IFERROR((AH20-AH19)&lt;0.00001,"False"),IFERROR((AH19-AH18)&lt;0.00001,"False"))</f>
        <v>0</v>
      </c>
      <c r="AL19" s="216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Margarett Miller</v>
      </c>
      <c r="C20" s="23" t="str">
        <f>IFERROR(Draw!C20,"")</f>
        <v>Seven</v>
      </c>
      <c r="D20" s="59" t="s">
        <v>69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3000.0000000189998</v>
      </c>
      <c r="G20" s="107">
        <f t="shared" si="0"/>
        <v>3000.0000000189998</v>
      </c>
      <c r="H20" s="90" t="str">
        <f>IF(A20="yco",VLOOKUP(CONCATENATE(B20,C20),Youth!S:T,2,FALSE),IF(OR(AND(D20&gt;1,D20&lt;1050),D20="nt",D20="",D20="scratch"),"","Not valid"))</f>
        <v/>
      </c>
      <c r="M20" s="284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5" t="str">
        <f>IF(N20="Tie",AL26,"")</f>
        <v/>
      </c>
      <c r="T20" s="21" t="str">
        <f t="shared" si="1"/>
        <v>Margarett MillerSeven</v>
      </c>
      <c r="U20" s="109" t="str">
        <f t="shared" si="2"/>
        <v>scratch</v>
      </c>
      <c r="W20" s="3" t="str">
        <f>IFERROR(VLOOKUP('Open 1'!F20,$AD$3:$AE$7,2,TRUE),"")</f>
        <v>4D</v>
      </c>
      <c r="X20" s="8" t="str">
        <f>IFERROR(IF(W20=$X$1,'Open 1'!F20,""),"")</f>
        <v/>
      </c>
      <c r="Y20" s="8" t="str">
        <f>IFERROR(IF(W20=$Y$1,'Open 1'!F20,""),"")</f>
        <v/>
      </c>
      <c r="Z20" s="8" t="str">
        <f>IFERROR(IF(W20=$Z$1,'Open 1'!F20,""),"")</f>
        <v/>
      </c>
      <c r="AA20" s="8">
        <f>IFERROR(IF($W20=$AA$1,'Open 1'!F20,""),"")</f>
        <v>3000.0000000189998</v>
      </c>
      <c r="AB20" s="8" t="str">
        <f>IFERROR(IF(W20=$AB$1,'Open 1'!F20,""),"")</f>
        <v/>
      </c>
      <c r="AC20" s="18" t="s">
        <v>26</v>
      </c>
      <c r="AD20" s="277"/>
      <c r="AE20" s="73" t="str">
        <f t="shared" si="4"/>
        <v>5th</v>
      </c>
      <c r="AF20" s="19" t="str">
        <f>IFERROR(INDEX('Open 1'!B:F,MATCH(AH20,'Open 1'!F:F,0),1),"-")</f>
        <v>Jaymi Zacharias</v>
      </c>
      <c r="AG20" s="19" t="str">
        <f>IFERROR(INDEX('Open 1'!B:F,MATCH(AH20,'Open 1'!F:F,0),2),"-")</f>
        <v>Leo's Teddy</v>
      </c>
      <c r="AH20" s="4">
        <f t="shared" si="7"/>
        <v>15.602000032000001</v>
      </c>
      <c r="AI20" s="213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6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Aleah Marco</v>
      </c>
      <c r="C21" s="23" t="str">
        <f>IFERROR(Draw!C21,"")</f>
        <v xml:space="preserve">Premier Passum </v>
      </c>
      <c r="D21" s="60">
        <v>15.765000000000001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15.76500002</v>
      </c>
      <c r="G21" s="107">
        <f t="shared" si="0"/>
        <v>15.76500002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5"/>
      <c r="T21" s="21" t="str">
        <f t="shared" si="1"/>
        <v xml:space="preserve">Aleah MarcoPremier Passum </v>
      </c>
      <c r="U21" s="109">
        <f t="shared" si="2"/>
        <v>15.765000000000001</v>
      </c>
      <c r="W21" s="3" t="str">
        <f>IFERROR(VLOOKUP('Open 1'!F21,$AD$3:$AE$7,2,TRUE),"")</f>
        <v>2D</v>
      </c>
      <c r="X21" s="8" t="str">
        <f>IFERROR(IF(W21=$X$1,'Open 1'!F21,""),"")</f>
        <v/>
      </c>
      <c r="Y21" s="8">
        <f>IFERROR(IF(W21=$Y$1,'Open 1'!F21,""),"")</f>
        <v>15.76500002</v>
      </c>
      <c r="Z21" s="8" t="str">
        <f>IFERROR(IF(W21=$Z$1,'Open 1'!F21,""),"")</f>
        <v/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80</v>
      </c>
      <c r="AD21" s="6"/>
      <c r="AE21" s="73" t="str">
        <f t="shared" si="4"/>
        <v>6th</v>
      </c>
      <c r="AF21" s="19" t="str">
        <f>IFERROR(INDEX('Open 1'!B:F,MATCH(AH21,'Open 1'!F:F,0),1),"-")</f>
        <v>Brittany Dieters</v>
      </c>
      <c r="AG21" s="19" t="str">
        <f>IFERROR(INDEX('Open 1'!B:F,MATCH(AH21,'Open 1'!F:F,0),2),"-")</f>
        <v xml:space="preserve">A Guy With Fame </v>
      </c>
      <c r="AH21" s="4">
        <f t="shared" si="7"/>
        <v>15.642000022</v>
      </c>
      <c r="AI21" s="179"/>
      <c r="AJ21">
        <v>6</v>
      </c>
      <c r="AK21"/>
      <c r="AL21" s="216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Shannon Sokolowski</v>
      </c>
      <c r="C22" s="23" t="str">
        <f>IFERROR(Draw!C22,"")</f>
        <v>Horse 1</v>
      </c>
      <c r="D22" s="60">
        <v>17.199000000000002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17.199000021000003</v>
      </c>
      <c r="G22" s="107">
        <f t="shared" si="0"/>
        <v>17.199000021000003</v>
      </c>
      <c r="H22" s="90" t="str">
        <f>IF(A22="yco",VLOOKUP(CONCATENATE(B22,C22),Youth!S:T,2,FALSE),IF(OR(AND(D22&gt;1,D22&lt;1050),D22="nt",D22="",D22="scratch"),"","Not valid"))</f>
        <v/>
      </c>
      <c r="J22" s="58"/>
      <c r="M22" s="285" t="s">
        <v>6</v>
      </c>
      <c r="N22" s="46" t="str">
        <f>'Open 1'!AE28</f>
        <v>1st</v>
      </c>
      <c r="O22" s="29" t="str">
        <f>'Open 1'!AF28</f>
        <v>Shannon Sokolowski</v>
      </c>
      <c r="P22" s="29" t="str">
        <f>'Open 1'!AG28</f>
        <v>Horse 1</v>
      </c>
      <c r="Q22" s="47">
        <f>'Open 1'!AH28</f>
        <v>17.199000021000003</v>
      </c>
      <c r="R22" s="182">
        <f>IF(AI28&lt;=0,"",AI28)</f>
        <v>87.75</v>
      </c>
      <c r="S22" s="215" t="str">
        <f>IF(N22="Tie",AL28,"")</f>
        <v/>
      </c>
      <c r="T22" s="21" t="str">
        <f t="shared" si="1"/>
        <v>Shannon SokolowskiHorse 1</v>
      </c>
      <c r="U22" s="109">
        <f t="shared" si="2"/>
        <v>17.199000000000002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17.199000021000003</v>
      </c>
      <c r="AB22" s="8" t="str">
        <f>IFERROR(IF(W22=$AB$1,'Open 1'!F22,""),"")</f>
        <v/>
      </c>
      <c r="AC22" s="18" t="s">
        <v>20</v>
      </c>
      <c r="AD22" s="277" t="s">
        <v>5</v>
      </c>
      <c r="AE22" s="73" t="str">
        <f t="shared" si="4"/>
        <v>1st</v>
      </c>
      <c r="AF22" s="19" t="str">
        <f>IFERROR(INDEX('Open 1'!B:F,MATCH(AH22,'Open 1'!F:F,0),1),"-")</f>
        <v>Grace merrigan</v>
      </c>
      <c r="AG22" s="19" t="str">
        <f>IFERROR(INDEX('Open 1'!B:F,MATCH(AH22,'Open 1'!F:F,0),2),"-")</f>
        <v xml:space="preserve">JP fourturbojet </v>
      </c>
      <c r="AH22" s="78">
        <f t="shared" ref="AH22:AH27" si="9">IFERROR(SMALL($Z$2:$Z$286,AJ22),"-")</f>
        <v>16.045000059000003</v>
      </c>
      <c r="AI22" s="213">
        <f>IF(AT4&gt;0,AT4,"")</f>
        <v>117</v>
      </c>
      <c r="AJ22">
        <v>1</v>
      </c>
      <c r="AK22" t="b">
        <f>IFERROR((AH23-AH22)&lt;0.00001,"False")</f>
        <v>0</v>
      </c>
      <c r="AL22" s="216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Brittany Dieters</v>
      </c>
      <c r="C23" s="23" t="str">
        <f>IFERROR(Draw!C23,"")</f>
        <v xml:space="preserve">A Guy With Fame </v>
      </c>
      <c r="D23" s="60">
        <v>15.641999999999999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15.642000022</v>
      </c>
      <c r="G23" s="107">
        <f t="shared" si="0"/>
        <v>15.642000022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86"/>
      <c r="N23" s="37" t="str">
        <f>IF($K$13&lt;"2","",IF(AE29="Tie","Tie",AE29))</f>
        <v>2nd</v>
      </c>
      <c r="O23" s="26" t="str">
        <f>IF(N23="","",'Open 1'!AF29)</f>
        <v>Elaine Hagen</v>
      </c>
      <c r="P23" s="26" t="str">
        <f>IF(O23="","",'Open 1'!AG29)</f>
        <v>MIP Streaking Seltzer</v>
      </c>
      <c r="Q23" s="48">
        <f>IF(P23="","",'Open 1'!AH29)</f>
        <v>17.240000007999999</v>
      </c>
      <c r="R23" s="182">
        <f>IF(AI29&lt;=0,"",AI29)</f>
        <v>52.65</v>
      </c>
      <c r="S23" s="215" t="str">
        <f>IF(N23="Tie",AL29,"")</f>
        <v/>
      </c>
      <c r="T23" s="21" t="str">
        <f t="shared" si="1"/>
        <v xml:space="preserve">Brittany DietersA Guy With Fame </v>
      </c>
      <c r="U23" s="109">
        <f t="shared" si="2"/>
        <v>15.641999999999999</v>
      </c>
      <c r="W23" s="3" t="str">
        <f>IFERROR(VLOOKUP('Open 1'!F23,$AD$3:$AE$7,2,TRUE),"")</f>
        <v>2D</v>
      </c>
      <c r="X23" s="8" t="str">
        <f>IFERROR(IF(W23=$X$1,'Open 1'!F23,""),"")</f>
        <v/>
      </c>
      <c r="Y23" s="8">
        <f>IFERROR(IF(W23=$Y$1,'Open 1'!F23,""),"")</f>
        <v>15.642000022</v>
      </c>
      <c r="Z23" s="8" t="str">
        <f>IFERROR(IF(W23=$Z$1,'Open 1'!F23,""),"")</f>
        <v/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77"/>
      <c r="AE23" s="73" t="str">
        <f t="shared" si="4"/>
        <v>2nd</v>
      </c>
      <c r="AF23" s="19" t="str">
        <f>IFERROR(INDEX('Open 1'!B:F,MATCH(AH23,'Open 1'!F:F,0),1),"-")</f>
        <v>Josey Fey</v>
      </c>
      <c r="AG23" s="19" t="str">
        <f>IFERROR(INDEX('Open 1'!B:F,MATCH(AH23,'Open 1'!F:F,0),2),"-")</f>
        <v>O So Country</v>
      </c>
      <c r="AH23" s="78">
        <f t="shared" si="9"/>
        <v>16.073000009000001</v>
      </c>
      <c r="AI23" s="213">
        <f>IF(AT5&gt;0,AT5,"")</f>
        <v>70.2</v>
      </c>
      <c r="AJ23">
        <v>2</v>
      </c>
      <c r="AK23" t="b">
        <f>OR(IFERROR((AH24-AH23)&lt;0.00001,"False"),IFERROR((AH23-AH22)&lt;0.00001,"False"))</f>
        <v>0</v>
      </c>
      <c r="AL23" s="216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Makayla Cross</v>
      </c>
      <c r="C24" s="23" t="str">
        <f>IFERROR(Draw!C24,"")</f>
        <v>Aishas burning love</v>
      </c>
      <c r="D24" s="62">
        <v>15.212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15.212000023</v>
      </c>
      <c r="G24" s="107">
        <f t="shared" si="0"/>
        <v>15.212000023</v>
      </c>
      <c r="H24" s="90" t="str">
        <f>IF(A24="yco",VLOOKUP(CONCATENATE(B24,C24),Youth!S:T,2,FALSE),IF(OR(AND(D24&gt;1,D24&lt;1050),D24="nt",D24="",D24="scratch"),"","Not valid"))</f>
        <v/>
      </c>
      <c r="M24" s="286"/>
      <c r="N24" s="37" t="str">
        <f>IF($K$13&lt;"3","",IF(AE30="Tie","Tie",AE30))</f>
        <v>3rd</v>
      </c>
      <c r="O24" s="26" t="str">
        <f>IF(N24="","",'Open 1'!AF30)</f>
        <v>Anne Aamot</v>
      </c>
      <c r="P24" s="26" t="str">
        <f>IF(O24="","",'Open 1'!AG30)</f>
        <v>streaker</v>
      </c>
      <c r="Q24" s="48">
        <f>IF(P24="","",'Open 1'!AH30)</f>
        <v>17.344000053000002</v>
      </c>
      <c r="R24" s="182">
        <f>IF(AI30&lt;=0,"",AI30)</f>
        <v>35.1</v>
      </c>
      <c r="S24" s="215" t="str">
        <f t="shared" ref="S24:S25" si="10">IF(N24="Tie",AL30,"")</f>
        <v/>
      </c>
      <c r="T24" s="21" t="str">
        <f t="shared" si="1"/>
        <v>Makayla CrossAishas burning love</v>
      </c>
      <c r="U24" s="109">
        <f t="shared" si="2"/>
        <v>15.212</v>
      </c>
      <c r="W24" s="3" t="str">
        <f>IFERROR(VLOOKUP('Open 1'!F24,$AD$3:$AE$7,2,TRUE),"")</f>
        <v>1D</v>
      </c>
      <c r="X24" s="8">
        <f>IFERROR(IF(W24=$X$1,'Open 1'!F24,""),"")</f>
        <v>15.212000023</v>
      </c>
      <c r="Y24" s="8" t="str">
        <f>IFERROR(IF(W24=$Y$1,'Open 1'!F24,""),"")</f>
        <v/>
      </c>
      <c r="Z24" s="8" t="str">
        <f>IFERROR(IF(W24=$Z$1,'Open 1'!F24,""),"")</f>
        <v/>
      </c>
      <c r="AA24" s="8" t="str">
        <f>IFERROR(IF($W24=$AA$1,'Open 1'!F24,""),"")</f>
        <v/>
      </c>
      <c r="AB24" s="8" t="str">
        <f>IFERROR(IF(W24=$AB$1,'Open 1'!F24,""),"")</f>
        <v/>
      </c>
      <c r="AC24" s="18" t="s">
        <v>24</v>
      </c>
      <c r="AD24" s="277"/>
      <c r="AE24" s="73" t="str">
        <f t="shared" si="4"/>
        <v>3rd</v>
      </c>
      <c r="AF24" s="19" t="str">
        <f>IFERROR(INDEX('Open 1'!B:F,MATCH(AH24,'Open 1'!F:F,0),1),"-")</f>
        <v>Jessica Nueller</v>
      </c>
      <c r="AG24" s="19" t="str">
        <f>IFERROR(INDEX('Open 1'!B:F,MATCH(AH24,'Open 1'!F:F,0),2),"-")</f>
        <v>MFR Laughing Xena</v>
      </c>
      <c r="AH24" s="78">
        <f t="shared" si="9"/>
        <v>16.220000036999998</v>
      </c>
      <c r="AI24" s="213">
        <f>IF(AT6&gt;0,AT6,"")</f>
        <v>46.800000000000004</v>
      </c>
      <c r="AJ24">
        <v>3</v>
      </c>
      <c r="AK24" t="b">
        <f>OR(IFERROR((AH25-AH24)&lt;0.00001,"False"),IFERROR((AH24-AH23)&lt;0.00001,"False"))</f>
        <v>0</v>
      </c>
      <c r="AL24" s="216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86"/>
      <c r="N25" s="37" t="str">
        <f>IF($K$13&lt;"4","",IF(AE31="Tie","Tie",AE31))</f>
        <v/>
      </c>
      <c r="O25" s="26" t="str">
        <f>IF(N25="","",'Open 1'!AF31)</f>
        <v/>
      </c>
      <c r="P25" s="26" t="str">
        <f>IF(O25="","",'Open 1'!AG31)</f>
        <v/>
      </c>
      <c r="Q25" s="48" t="str">
        <f>IF(P25="","",'Open 1'!AH31)</f>
        <v/>
      </c>
      <c r="R25" s="182" t="str">
        <f>IF(AI31&lt;=0,"",AI31)</f>
        <v/>
      </c>
      <c r="S25" s="215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77"/>
      <c r="AE25" s="73" t="str">
        <f t="shared" si="4"/>
        <v>4th</v>
      </c>
      <c r="AF25" s="19" t="str">
        <f>IFERROR(INDEX('Open 1'!B:F,MATCH(AH25,'Open 1'!F:F,0),1),"-")</f>
        <v xml:space="preserve">Rochel Chapman </v>
      </c>
      <c r="AG25" s="19" t="str">
        <f>IFERROR(INDEX('Open 1'!B:F,MATCH(AH25,'Open 1'!F:F,0),2),"-")</f>
        <v>Gabby</v>
      </c>
      <c r="AH25" s="78">
        <f t="shared" si="9"/>
        <v>16.240000061</v>
      </c>
      <c r="AI25" s="213" t="str">
        <f>IF(AT7&gt;0,AT7,"")</f>
        <v/>
      </c>
      <c r="AJ25">
        <v>4</v>
      </c>
      <c r="AK25" t="b">
        <f>OR(IFERROR((AH26-AH25)&lt;0.00001,"False"),IFERROR((AH25-AH24)&lt;0.00001,"False"))</f>
        <v>0</v>
      </c>
      <c r="AL25" s="216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Leah Hummel</v>
      </c>
      <c r="C26" s="23" t="str">
        <f>IFERROR(Draw!C26,"")</f>
        <v>Grayson</v>
      </c>
      <c r="D26" s="168" t="s">
        <v>69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3000.0000000250002</v>
      </c>
      <c r="G26" s="107">
        <f t="shared" si="0"/>
        <v>3000.0000000250002</v>
      </c>
      <c r="H26" s="90" t="str">
        <f>IF(A26="yco",VLOOKUP(CONCATENATE(B26,C26),Youth!S:T,2,FALSE),IF(OR(AND(D26&gt;1,D26&lt;1050),D26="nt",D26="",D26="scratch"),"","Not valid"))</f>
        <v/>
      </c>
      <c r="M26" s="287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5" t="str">
        <f>IF(N26="Tie",AL32,"")</f>
        <v/>
      </c>
      <c r="T26" s="21" t="str">
        <f t="shared" si="1"/>
        <v>Leah HummelGrayson</v>
      </c>
      <c r="U26" s="109" t="str">
        <f t="shared" si="2"/>
        <v>scratch</v>
      </c>
      <c r="W26" s="3" t="str">
        <f>IFERROR(VLOOKUP('Open 1'!F26,$AD$3:$AE$7,2,TRUE),"")</f>
        <v>4D</v>
      </c>
      <c r="X26" s="8" t="str">
        <f>IFERROR(IF(W26=$X$1,'Open 1'!F26,""),"")</f>
        <v/>
      </c>
      <c r="Y26" s="8" t="str">
        <f>IFERROR(IF(W26=$Y$1,'Open 1'!F26,""),"")</f>
        <v/>
      </c>
      <c r="Z26" s="8" t="str">
        <f>IFERROR(IF(W26=$Z$1,'Open 1'!F26,""),"")</f>
        <v/>
      </c>
      <c r="AA26" s="8">
        <f>IFERROR(IF($W26=$AA$1,'Open 1'!F26,""),"")</f>
        <v>3000.0000000250002</v>
      </c>
      <c r="AB26" s="8" t="str">
        <f>IFERROR(IF(W26=$AB$1,'Open 1'!F26,""),"")</f>
        <v/>
      </c>
      <c r="AC26" s="18" t="s">
        <v>26</v>
      </c>
      <c r="AD26" s="277"/>
      <c r="AE26" s="73" t="str">
        <f t="shared" si="4"/>
        <v>5th</v>
      </c>
      <c r="AF26" s="19" t="str">
        <f>IFERROR(INDEX('Open 1'!B:F,MATCH(AH26,'Open 1'!F:F,0),1),"-")</f>
        <v>Kailey DeJong</v>
      </c>
      <c r="AG26" s="19" t="str">
        <f>IFERROR(INDEX('Open 1'!B:F,MATCH(AH26,'Open 1'!F:F,0),2),"-")</f>
        <v>Ima Corona Gold</v>
      </c>
      <c r="AH26" s="78">
        <f t="shared" si="9"/>
        <v>16.365000016</v>
      </c>
      <c r="AI26" s="213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6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Pam Vankekerix</v>
      </c>
      <c r="C27" s="23" t="str">
        <f>IFERROR(Draw!C27,"")</f>
        <v>JPS kas Im stylish</v>
      </c>
      <c r="D27" s="60">
        <v>16.678999999999998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16.679000025999997</v>
      </c>
      <c r="G27" s="107">
        <f t="shared" si="0"/>
        <v>16.679000025999997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5"/>
      <c r="T27" s="21" t="str">
        <f t="shared" si="1"/>
        <v>Pam VankekerixJPS kas Im stylish</v>
      </c>
      <c r="U27" s="109">
        <f t="shared" si="2"/>
        <v>16.678999999999998</v>
      </c>
      <c r="W27" s="3" t="str">
        <f>IFERROR(VLOOKUP('Open 1'!F27,$AD$3:$AE$7,2,TRUE),"")</f>
        <v>3D</v>
      </c>
      <c r="X27" s="8" t="str">
        <f>IFERROR(IF(W27=$X$1,'Open 1'!F27,""),"")</f>
        <v/>
      </c>
      <c r="Y27" s="8" t="str">
        <f>IFERROR(IF(W27=$Y$1,'Open 1'!F27,""),"")</f>
        <v/>
      </c>
      <c r="Z27" s="8">
        <f>IFERROR(IF(W27=$Z$1,'Open 1'!F27,""),"")</f>
        <v>16.679000025999997</v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80</v>
      </c>
      <c r="AD27" s="6"/>
      <c r="AE27" s="73" t="str">
        <f t="shared" si="4"/>
        <v>6th</v>
      </c>
      <c r="AF27" s="19" t="str">
        <f>IFERROR(INDEX('Open 1'!B:F,MATCH(AH27,'Open 1'!F:F,0),1),"-")</f>
        <v>Joni Hoffman</v>
      </c>
      <c r="AG27" s="19" t="str">
        <f>IFERROR(INDEX('Open 1'!B:F,MATCH(AH27,'Open 1'!F:F,0),2),"-")</f>
        <v>Bullys Lion Queen</v>
      </c>
      <c r="AH27" s="78">
        <f t="shared" si="9"/>
        <v>16.614000011000002</v>
      </c>
      <c r="AI27" s="179"/>
      <c r="AJ27">
        <v>6</v>
      </c>
      <c r="AK27"/>
      <c r="AL27" s="216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Kellie Vanderbrink</v>
      </c>
      <c r="C28" s="23" t="str">
        <f>IFERROR(Draw!C28,"")</f>
        <v xml:space="preserve">Wild Woman </v>
      </c>
      <c r="D28" s="59">
        <v>18.117000000000001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18.117000027</v>
      </c>
      <c r="G28" s="107">
        <f t="shared" si="0"/>
        <v>18.117000027</v>
      </c>
      <c r="H28" s="90" t="str">
        <f>IF(A28="yco",VLOOKUP(CONCATENATE(B28,C28),Youth!S:T,2,FALSE),IF(OR(AND(D28&gt;1,D28&lt;1050),D28="nt",D28="",D28="scratch"),"","Not valid"))</f>
        <v/>
      </c>
      <c r="M28" s="274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5" t="str">
        <f>IF(N28="Tie",AL34,"")</f>
        <v/>
      </c>
      <c r="T28" s="21" t="str">
        <f t="shared" si="1"/>
        <v xml:space="preserve">Kellie VanderbrinkWild Woman </v>
      </c>
      <c r="U28" s="109">
        <f t="shared" si="2"/>
        <v>18.117000000000001</v>
      </c>
      <c r="W28" s="3" t="str">
        <f>IFERROR(VLOOKUP('Open 1'!F28,$AD$3:$AE$7,2,TRUE),"")</f>
        <v>4D</v>
      </c>
      <c r="X28" s="8" t="str">
        <f>IFERROR(IF(W28=$X$1,'Open 1'!F28,""),"")</f>
        <v/>
      </c>
      <c r="Y28" s="8" t="str">
        <f>IFERROR(IF(W28=$Y$1,'Open 1'!F28,""),"")</f>
        <v/>
      </c>
      <c r="Z28" s="8" t="str">
        <f>IFERROR(IF(W28=$Z$1,'Open 1'!F28,""),"")</f>
        <v/>
      </c>
      <c r="AA28" s="8">
        <f>IFERROR(IF($W28=$AA$1,'Open 1'!F28,""),"")</f>
        <v>18.117000027</v>
      </c>
      <c r="AB28" s="8" t="str">
        <f>IFERROR(IF(W28=$AB$1,'Open 1'!F28,""),"")</f>
        <v/>
      </c>
      <c r="AC28" s="18" t="s">
        <v>20</v>
      </c>
      <c r="AD28" s="277" t="s">
        <v>6</v>
      </c>
      <c r="AE28" s="73" t="str">
        <f t="shared" si="4"/>
        <v>1st</v>
      </c>
      <c r="AF28" s="19" t="str">
        <f>IFERROR(INDEX('Open 1'!B:F,MATCH(AH28,'Open 1'!F:F,0),1),"-")</f>
        <v>Shannon Sokolowski</v>
      </c>
      <c r="AG28" s="19" t="str">
        <f>IFERROR(INDEX('Open 1'!B:F,MATCH(AH28,'Open 1'!F:F,0),2),"-")</f>
        <v>Horse 1</v>
      </c>
      <c r="AH28" s="4">
        <f t="shared" ref="AH28:AH33" si="12">IFERROR(IF(SMALL($AA$2:$AA$286,AJ28)&lt;900,SMALL($AA$2:$AA$286,AJ28),"-"),"-")</f>
        <v>17.199000021000003</v>
      </c>
      <c r="AI28" s="213">
        <f>IF(AU4&gt;0,AU4,"")</f>
        <v>87.75</v>
      </c>
      <c r="AJ28">
        <v>1</v>
      </c>
      <c r="AK28" t="b">
        <f>IF(AH29="-","",(AH29-AH28)&lt;0.00001)</f>
        <v>0</v>
      </c>
      <c r="AL28" s="216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Ronna Pinney</v>
      </c>
      <c r="C29" s="23" t="str">
        <f>IFERROR(Draw!C29,"")</f>
        <v>SP Streaknfreaknfast</v>
      </c>
      <c r="D29" s="60">
        <v>19.556999999999999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19.557000027999997</v>
      </c>
      <c r="G29" s="107">
        <f t="shared" si="0"/>
        <v>19.557000027999997</v>
      </c>
      <c r="H29" s="90" t="str">
        <f>IF(A29="yco",VLOOKUP(CONCATENATE(B29,C29),Youth!S:T,2,FALSE),IF(OR(AND(D29&gt;1,D29&lt;1050),D29="nt",D29="",D29="scratch"),"","Not valid"))</f>
        <v/>
      </c>
      <c r="M29" s="275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5" t="str">
        <f t="shared" ref="S29:S31" si="13">IF(N29="Tie",AL35,"")</f>
        <v/>
      </c>
      <c r="T29" s="21" t="str">
        <f t="shared" si="1"/>
        <v>Ronna PinneySP Streaknfreaknfast</v>
      </c>
      <c r="U29" s="109">
        <f t="shared" si="2"/>
        <v>19.556999999999999</v>
      </c>
      <c r="W29" s="3" t="str">
        <f>IFERROR(VLOOKUP('Open 1'!F29,$AD$3:$AE$7,2,TRUE),"")</f>
        <v>4D</v>
      </c>
      <c r="X29" s="8" t="str">
        <f>IFERROR(IF(W29=$X$1,'Open 1'!F29,""),"")</f>
        <v/>
      </c>
      <c r="Y29" s="8" t="str">
        <f>IFERROR(IF(W29=$Y$1,'Open 1'!F29,""),"")</f>
        <v/>
      </c>
      <c r="Z29" s="8" t="str">
        <f>IFERROR(IF(W29=$Z$1,'Open 1'!F29,""),"")</f>
        <v/>
      </c>
      <c r="AA29" s="8">
        <f>IFERROR(IF($W29=$AA$1,'Open 1'!F29,""),"")</f>
        <v>19.557000027999997</v>
      </c>
      <c r="AB29" s="8" t="str">
        <f>IFERROR(IF(W29=$AB$1,'Open 1'!F29,""),"")</f>
        <v/>
      </c>
      <c r="AC29" s="18" t="s">
        <v>21</v>
      </c>
      <c r="AD29" s="277"/>
      <c r="AE29" s="73" t="str">
        <f t="shared" si="4"/>
        <v>2nd</v>
      </c>
      <c r="AF29" s="19" t="str">
        <f>IFERROR(INDEX('Open 1'!B:F,MATCH(AH29,'Open 1'!F:F,0),1),"-")</f>
        <v>Elaine Hagen</v>
      </c>
      <c r="AG29" s="19" t="str">
        <f>IFERROR(INDEX('Open 1'!B:F,MATCH(AH29,'Open 1'!F:F,0),2),"-")</f>
        <v>MIP Streaking Seltzer</v>
      </c>
      <c r="AH29" s="4">
        <f t="shared" si="12"/>
        <v>17.240000007999999</v>
      </c>
      <c r="AI29" s="213">
        <f>IF(AU5&gt;0,AU5,"")</f>
        <v>52.65</v>
      </c>
      <c r="AJ29">
        <v>2</v>
      </c>
      <c r="AK29" t="b">
        <f>OR(IFERROR((AH30-AH29)&lt;0.00001,"False"),IFERROR((AH29-AH28)&lt;0.00001,"False"))</f>
        <v>0</v>
      </c>
      <c r="AL29" s="216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Tessa Blanche</v>
      </c>
      <c r="C30" s="23" t="str">
        <f>IFERROR(Draw!C30,"")</f>
        <v>SEven</v>
      </c>
      <c r="D30" s="62" t="s">
        <v>69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4000.0000000290001</v>
      </c>
      <c r="G30" s="107" t="str">
        <f t="shared" si="0"/>
        <v/>
      </c>
      <c r="H30" s="90" t="str">
        <f>IF(A30="yco",VLOOKUP(CONCATENATE(B30,C30),Youth!S:T,2,FALSE),IF(OR(AND(D30&gt;1,D30&lt;1050),D30="nt",D30="",D30="scratch"),"","Not valid"))</f>
        <v/>
      </c>
      <c r="M30" s="275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5" t="str">
        <f t="shared" si="13"/>
        <v/>
      </c>
      <c r="T30" s="21" t="str">
        <f t="shared" si="1"/>
        <v>Tessa BlancheSEven</v>
      </c>
      <c r="U30" s="109" t="str">
        <f t="shared" si="2"/>
        <v>scratch</v>
      </c>
      <c r="W30" s="3" t="str">
        <f>IFERROR(VLOOKUP('Open 1'!F30,$AD$3:$AE$7,2,TRUE),"")</f>
        <v>4D</v>
      </c>
      <c r="X30" s="8" t="str">
        <f>IFERROR(IF(W30=$X$1,'Open 1'!F30,""),"")</f>
        <v/>
      </c>
      <c r="Y30" s="8" t="str">
        <f>IFERROR(IF(W30=$Y$1,'Open 1'!F30,""),"")</f>
        <v/>
      </c>
      <c r="Z30" s="8" t="str">
        <f>IFERROR(IF(W30=$Z$1,'Open 1'!F30,""),"")</f>
        <v/>
      </c>
      <c r="AA30" s="8">
        <f>IFERROR(IF($W30=$AA$1,'Open 1'!F30,""),"")</f>
        <v>4000.0000000290001</v>
      </c>
      <c r="AB30" s="8" t="str">
        <f>IFERROR(IF(W30=$AB$1,'Open 1'!F30,""),"")</f>
        <v/>
      </c>
      <c r="AC30" s="18" t="s">
        <v>24</v>
      </c>
      <c r="AD30" s="277"/>
      <c r="AE30" s="73" t="str">
        <f t="shared" si="4"/>
        <v>3rd</v>
      </c>
      <c r="AF30" s="19" t="str">
        <f>IFERROR(INDEX('Open 1'!B:F,MATCH(AH30,'Open 1'!F:F,0),1),"-")</f>
        <v>Anne Aamot</v>
      </c>
      <c r="AG30" s="19" t="str">
        <f>IFERROR(INDEX('Open 1'!B:F,MATCH(AH30,'Open 1'!F:F,0),2),"-")</f>
        <v>streaker</v>
      </c>
      <c r="AH30" s="4">
        <f t="shared" si="12"/>
        <v>17.344000053000002</v>
      </c>
      <c r="AI30" s="213">
        <f>IF(AU6&gt;0,AU6,"")</f>
        <v>35.1</v>
      </c>
      <c r="AJ30">
        <v>3</v>
      </c>
      <c r="AK30" t="b">
        <f>OR(IFERROR((AH31-AH30)&lt;0.00001,"False"),IFERROR((AH30-AH29)&lt;0.00001,"False"))</f>
        <v>0</v>
      </c>
      <c r="AL30" s="216" t="str">
        <f t="shared" ref="AL30" si="14">IF(AE30="Tie",IF((AH30-AH29)&lt;0.00001,(AU5+AU6)/2,IF((AH31-AH30)&lt;0.00001,(AU6+AU7)/2,"")),"")</f>
        <v/>
      </c>
      <c r="AM30" s="211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75"/>
      <c r="N31" s="37" t="str">
        <f>IF($K$13&lt;"4","",IF(AE37="Tie","Tie",AE37))</f>
        <v/>
      </c>
      <c r="O31" s="26" t="str">
        <f>IF(N31="","",'Open 1'!AF37)</f>
        <v/>
      </c>
      <c r="P31" s="26" t="str">
        <f>IF(O31="","",'Open 1'!AG37)</f>
        <v/>
      </c>
      <c r="Q31" s="48" t="str">
        <f>IF(P31="","",'Open 1'!AH37)</f>
        <v/>
      </c>
      <c r="R31" s="182"/>
      <c r="S31" s="215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77"/>
      <c r="AE31" s="73" t="str">
        <f t="shared" si="4"/>
        <v>4th</v>
      </c>
      <c r="AF31" s="19" t="str">
        <f>IFERROR(INDEX('Open 1'!B:F,MATCH(AH31,'Open 1'!F:F,0),1),"-")</f>
        <v>Elaine Hagen</v>
      </c>
      <c r="AG31" s="19" t="str">
        <f>IFERROR(INDEX('Open 1'!B:F,MATCH(AH31,'Open 1'!F:F,0),2),"-")</f>
        <v>Sawyers Joe Glo</v>
      </c>
      <c r="AH31" s="4">
        <f t="shared" si="12"/>
        <v>17.648000051</v>
      </c>
      <c r="AI31" s="213" t="str">
        <f>IF(AU7&gt;0,AU7,"")</f>
        <v/>
      </c>
      <c r="AJ31">
        <v>4</v>
      </c>
      <c r="AK31" t="b">
        <f>OR(IFERROR((AH32-AH31)&lt;0.00001,"False"),IFERROR((AH31-AH30)&lt;0.00001,"False"))</f>
        <v>0</v>
      </c>
      <c r="AL31" s="216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Cami Wolles</v>
      </c>
      <c r="C32" s="23" t="str">
        <f>IFERROR(Draw!C32,"")</f>
        <v>Nellie</v>
      </c>
      <c r="D32" s="61">
        <v>15.802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15.802000031</v>
      </c>
      <c r="G32" s="107">
        <f t="shared" si="0"/>
        <v>15.802000031</v>
      </c>
      <c r="H32" s="90" t="str">
        <f>IF(A32="yco",VLOOKUP(CONCATENATE(B32,C32),Youth!S:T,2,FALSE),IF(OR(AND(D32&gt;1,D32&lt;1050),D32="nt",D32="",D32="scratch"),"","Not valid"))</f>
        <v/>
      </c>
      <c r="M32" s="276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5" t="str">
        <f>IF(N32="Tie",AL38,"")</f>
        <v/>
      </c>
      <c r="T32" s="21" t="str">
        <f t="shared" si="1"/>
        <v>Cami WollesNellie</v>
      </c>
      <c r="U32" s="109">
        <f t="shared" si="2"/>
        <v>15.802</v>
      </c>
      <c r="W32" s="3" t="str">
        <f>IFERROR(VLOOKUP('Open 1'!F32,$AD$3:$AE$7,2,TRUE),"")</f>
        <v>2D</v>
      </c>
      <c r="X32" s="8" t="str">
        <f>IFERROR(IF(W32=$X$1,'Open 1'!F32,""),"")</f>
        <v/>
      </c>
      <c r="Y32" s="8">
        <f>IFERROR(IF(W32=$Y$1,'Open 1'!F32,""),"")</f>
        <v>15.802000031</v>
      </c>
      <c r="Z32" s="8" t="str">
        <f>IFERROR(IF(W32=$Z$1,'Open 1'!F32,""),"")</f>
        <v/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77"/>
      <c r="AE32" s="73" t="str">
        <f t="shared" si="4"/>
        <v>5th</v>
      </c>
      <c r="AF32" s="19" t="str">
        <f>IFERROR(INDEX('Open 1'!B:F,MATCH(AH32,'Open 1'!F:F,0),1),"-")</f>
        <v>Olvia Selleck</v>
      </c>
      <c r="AG32" s="19" t="str">
        <f>IFERROR(INDEX('Open 1'!B:F,MATCH(AH32,'Open 1'!F:F,0),2),"-")</f>
        <v>Triple Black Caddy</v>
      </c>
      <c r="AH32" s="4">
        <f t="shared" si="12"/>
        <v>17.818000043000001</v>
      </c>
      <c r="AI32" s="213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6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Jaymi Zacharias</v>
      </c>
      <c r="C33" s="23" t="str">
        <f>IFERROR(Draw!C33,"")</f>
        <v>Leo's Teddy</v>
      </c>
      <c r="D33" s="60">
        <v>15.602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15.602000032000001</v>
      </c>
      <c r="G33" s="107">
        <f t="shared" si="0"/>
        <v>15.602000032000001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Jaymi ZachariasLeo's Teddy</v>
      </c>
      <c r="U33" s="109">
        <f t="shared" si="2"/>
        <v>15.602</v>
      </c>
      <c r="W33" s="3" t="str">
        <f>IFERROR(VLOOKUP('Open 1'!F33,$AD$3:$AE$7,2,TRUE),"")</f>
        <v>2D</v>
      </c>
      <c r="X33" s="8" t="str">
        <f>IFERROR(IF(W33=$X$1,'Open 1'!F33,""),"")</f>
        <v/>
      </c>
      <c r="Y33" s="8">
        <f>IFERROR(IF(W33=$Y$1,'Open 1'!F33,""),"")</f>
        <v>15.602000032000001</v>
      </c>
      <c r="Z33" s="8" t="str">
        <f>IFERROR(IF(W33=$Z$1,'Open 1'!F33,""),"")</f>
        <v/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80</v>
      </c>
      <c r="AD33" s="6"/>
      <c r="AE33" s="73" t="str">
        <f t="shared" si="4"/>
        <v>6th</v>
      </c>
      <c r="AF33" s="19" t="str">
        <f>IFERROR(INDEX('Open 1'!B:F,MATCH(AH33,'Open 1'!F:F,0),1),"-")</f>
        <v>Kellie Vanderbrink</v>
      </c>
      <c r="AG33" s="19" t="str">
        <f>IFERROR(INDEX('Open 1'!B:F,MATCH(AH33,'Open 1'!F:F,0),2),"-")</f>
        <v xml:space="preserve">Wild Woman </v>
      </c>
      <c r="AH33" s="4">
        <f t="shared" si="12"/>
        <v>18.117000027</v>
      </c>
      <c r="AI33" s="179"/>
      <c r="AJ33">
        <v>6</v>
      </c>
      <c r="AK33"/>
      <c r="AL33" s="216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Shelby Strand</v>
      </c>
      <c r="C34" s="23" t="str">
        <f>IFERROR(Draw!C34,"")</f>
        <v>Woody</v>
      </c>
      <c r="D34" s="60">
        <v>16.861000000000001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16.861000033</v>
      </c>
      <c r="G34" s="107">
        <f t="shared" si="0"/>
        <v>16.861000033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Shelby StrandWoody</v>
      </c>
      <c r="U34" s="109">
        <f t="shared" si="2"/>
        <v>16.861000000000001</v>
      </c>
      <c r="W34" s="3" t="str">
        <f>IFERROR(VLOOKUP('Open 1'!F34,$AD$3:$AE$7,2,TRUE),"")</f>
        <v>3D</v>
      </c>
      <c r="X34" s="8" t="str">
        <f>IFERROR(IF(W34=$X$1,'Open 1'!F34,""),"")</f>
        <v/>
      </c>
      <c r="Y34" s="8" t="str">
        <f>IFERROR(IF(W34=$Y$1,'Open 1'!F34,""),"")</f>
        <v/>
      </c>
      <c r="Z34" s="8">
        <f>IFERROR(IF(W34=$Z$1,'Open 1'!F34,""),"")</f>
        <v>16.861000033</v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77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6"/>
    </row>
    <row r="35" spans="1:38">
      <c r="A35" s="22">
        <f>IF(B35="","",Draw!A35)</f>
        <v>29</v>
      </c>
      <c r="B35" s="23" t="str">
        <f>IFERROR(Draw!B35,"")</f>
        <v>Aimee Sorensen</v>
      </c>
      <c r="C35" s="23" t="str">
        <f>IFERROR(Draw!C35,"")</f>
        <v>Holy French Fame</v>
      </c>
      <c r="D35" s="60">
        <v>15.528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15.528000034</v>
      </c>
      <c r="G35" s="107">
        <f t="shared" si="0"/>
        <v>15.528000034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Aimee SorensenHoly French Fame</v>
      </c>
      <c r="U35" s="109">
        <f t="shared" si="2"/>
        <v>15.528</v>
      </c>
      <c r="W35" s="3" t="str">
        <f>IFERROR(VLOOKUP('Open 1'!F35,$AD$3:$AE$7,2,TRUE),"")</f>
        <v>2D</v>
      </c>
      <c r="X35" s="8" t="str">
        <f>IFERROR(IF(W35=$X$1,'Open 1'!F35,""),"")</f>
        <v/>
      </c>
      <c r="Y35" s="8">
        <f>IFERROR(IF(W35=$Y$1,'Open 1'!F35,""),"")</f>
        <v>15.528000034</v>
      </c>
      <c r="Z35" s="8" t="str">
        <f>IFERROR(IF(W35=$Z$1,'Open 1'!F35,""),"")</f>
        <v/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77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6"/>
    </row>
    <row r="36" spans="1:38">
      <c r="A36" s="22">
        <f>IF(B36="","",Draw!A36)</f>
        <v>30</v>
      </c>
      <c r="B36" s="23" t="str">
        <f>IFERROR(Draw!B36,"")</f>
        <v>Reagan Mehlbrech</v>
      </c>
      <c r="C36" s="23" t="str">
        <f>IFERROR(Draw!C36,"")</f>
        <v>Rocky</v>
      </c>
      <c r="D36" s="62">
        <v>22.757999999999999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4000.0000000350001</v>
      </c>
      <c r="G36" s="107" t="str">
        <f t="shared" si="0"/>
        <v/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Reagan MehlbrechRocky</v>
      </c>
      <c r="U36" s="109">
        <f t="shared" si="2"/>
        <v>22.757999999999999</v>
      </c>
      <c r="W36" s="3" t="str">
        <f>IFERROR(VLOOKUP('Open 1'!F36,$AD$3:$AE$7,2,TRUE),"")</f>
        <v>4D</v>
      </c>
      <c r="X36" s="8" t="str">
        <f>IFERROR(IF(W36=$X$1,'Open 1'!F36,""),"")</f>
        <v/>
      </c>
      <c r="Y36" s="8" t="str">
        <f>IFERROR(IF(W36=$Y$1,'Open 1'!F36,""),"")</f>
        <v/>
      </c>
      <c r="Z36" s="8" t="str">
        <f>IFERROR(IF(W36=$Z$1,'Open 1'!F36,""),"")</f>
        <v/>
      </c>
      <c r="AA36" s="8">
        <f>IFERROR(IF($W36=$AA$1,'Open 1'!F36,""),"")</f>
        <v>4000.0000000350001</v>
      </c>
      <c r="AB36" s="8" t="str">
        <f>IFERROR(IF(W36=$AB$1,'Open 1'!F36,""),"")</f>
        <v/>
      </c>
      <c r="AC36" s="18" t="s">
        <v>24</v>
      </c>
      <c r="AD36" s="277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6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77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6"/>
    </row>
    <row r="38" spans="1:38" ht="16.5" thickBot="1">
      <c r="A38" s="22">
        <f>IF(B38="","",Draw!A38)</f>
        <v>31</v>
      </c>
      <c r="B38" s="23" t="str">
        <f>IFERROR(Draw!B38,"")</f>
        <v>Jessica Nueller</v>
      </c>
      <c r="C38" s="23" t="str">
        <f>IFERROR(Draw!C38,"")</f>
        <v>MFR Laughing Xena</v>
      </c>
      <c r="D38" s="59">
        <v>16.22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16.220000036999998</v>
      </c>
      <c r="G38" s="107">
        <f t="shared" si="0"/>
        <v>16.220000036999998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Jessica NuellerMFR Laughing Xena</v>
      </c>
      <c r="U38" s="109">
        <f t="shared" si="2"/>
        <v>16.22</v>
      </c>
      <c r="W38" s="3" t="str">
        <f>IFERROR(VLOOKUP('Open 1'!F38,$AD$3:$AE$7,2,TRUE),"")</f>
        <v>3D</v>
      </c>
      <c r="X38" s="8" t="str">
        <f>IFERROR(IF(W38=$X$1,'Open 1'!F38,""),"")</f>
        <v/>
      </c>
      <c r="Y38" s="8" t="str">
        <f>IFERROR(IF(W38=$Y$1,'Open 1'!F38,""),"")</f>
        <v/>
      </c>
      <c r="Z38" s="8">
        <f>IFERROR(IF(W38=$Z$1,'Open 1'!F38,""),"")</f>
        <v>16.220000036999998</v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78"/>
      <c r="AE38" s="208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6"/>
    </row>
    <row r="39" spans="1:38" ht="16.5" thickBot="1">
      <c r="A39" s="22">
        <f>IF(B39="","",Draw!A39)</f>
        <v>32</v>
      </c>
      <c r="B39" s="23" t="str">
        <f>IFERROR(Draw!B39,"")</f>
        <v>Stacy Albers</v>
      </c>
      <c r="C39" s="23" t="str">
        <f>IFERROR(Draw!C39,"")</f>
        <v>Jett</v>
      </c>
      <c r="D39" s="60">
        <v>915.77300000000002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915.77300003800008</v>
      </c>
      <c r="G39" s="107">
        <f t="shared" si="0"/>
        <v>915.77300003800008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Stacy AlbersJett</v>
      </c>
      <c r="U39" s="109">
        <f t="shared" si="2"/>
        <v>915.77300000000002</v>
      </c>
      <c r="W39" s="3" t="str">
        <f>IFERROR(VLOOKUP('Open 1'!F39,$AD$3:$AE$7,2,TRUE),"")</f>
        <v>4D</v>
      </c>
      <c r="X39" s="8" t="str">
        <f>IFERROR(IF(W39=$X$1,'Open 1'!F39,""),"")</f>
        <v/>
      </c>
      <c r="Y39" s="8" t="str">
        <f>IFERROR(IF(W39=$Y$1,'Open 1'!F39,""),"")</f>
        <v/>
      </c>
      <c r="Z39" s="8" t="str">
        <f>IFERROR(IF(W39=$Z$1,'Open 1'!F39,""),"")</f>
        <v/>
      </c>
      <c r="AA39" s="8">
        <f>IFERROR(IF($W39=$AA$1,'Open 1'!F39,""),"")</f>
        <v>915.77300003800008</v>
      </c>
      <c r="AB39" s="8" t="str">
        <f>IFERROR(IF(W39=$AB$1,'Open 1'!F39,""),"")</f>
        <v/>
      </c>
      <c r="AC39" s="18" t="s">
        <v>80</v>
      </c>
      <c r="AD39"/>
      <c r="AE39" s="208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6"/>
    </row>
    <row r="40" spans="1:38">
      <c r="A40" s="22">
        <f>IF(B40="","",Draw!A40)</f>
        <v>33</v>
      </c>
      <c r="B40" s="23" t="str">
        <f>IFERROR(Draw!B40,"")</f>
        <v>Grace merrigan</v>
      </c>
      <c r="C40" s="23" t="str">
        <f>IFERROR(Draw!C40,"")</f>
        <v>VF modansix</v>
      </c>
      <c r="D40" s="62">
        <v>16.503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4000.000000039</v>
      </c>
      <c r="G40" s="107" t="str">
        <f t="shared" si="0"/>
        <v/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Grace merriganVF modansix</v>
      </c>
      <c r="U40" s="109">
        <f t="shared" si="2"/>
        <v>16.503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4000.000000039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Haylie Dresbach</v>
      </c>
      <c r="C41" s="23" t="str">
        <f>IFERROR(Draw!C41,"")</f>
        <v>Onyx</v>
      </c>
      <c r="D41" s="60">
        <v>16.942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16.94200004</v>
      </c>
      <c r="G41" s="107">
        <f t="shared" si="0"/>
        <v>16.94200004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Haylie DresbachOnyx</v>
      </c>
      <c r="U41" s="109">
        <f t="shared" si="2"/>
        <v>16.942</v>
      </c>
      <c r="W41" s="3" t="str">
        <f>IFERROR(VLOOKUP('Open 1'!F41,$AD$3:$AE$7,2,TRUE),"")</f>
        <v>3D</v>
      </c>
      <c r="X41" s="8" t="str">
        <f>IFERROR(IF(W41=$X$1,'Open 1'!F41,""),"")</f>
        <v/>
      </c>
      <c r="Y41" s="8" t="str">
        <f>IFERROR(IF(W41=$Y$1,'Open 1'!F41,""),"")</f>
        <v/>
      </c>
      <c r="Z41" s="8">
        <f>IFERROR(IF(W41=$Z$1,'Open 1'!F41,""),"")</f>
        <v>16.94200004</v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Cindy Baltezore</v>
      </c>
      <c r="C42" s="23" t="str">
        <f>IFERROR(Draw!C42,"")</f>
        <v>Flingin in the Sun</v>
      </c>
      <c r="D42" s="61">
        <v>15.457000000000001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15.457000041000001</v>
      </c>
      <c r="G42" s="107">
        <f t="shared" si="0"/>
        <v>15.457000041000001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Cindy BaltezoreFlingin in the Sun</v>
      </c>
      <c r="U42" s="109">
        <f t="shared" si="2"/>
        <v>15.457000000000001</v>
      </c>
      <c r="W42" s="3" t="str">
        <f>IFERROR(VLOOKUP('Open 1'!F42,$AD$3:$AE$7,2,TRUE),"")</f>
        <v>2D</v>
      </c>
      <c r="X42" s="8" t="str">
        <f>IFERROR(IF(W42=$X$1,'Open 1'!F42,""),"")</f>
        <v/>
      </c>
      <c r="Y42" s="8">
        <f>IFERROR(IF(W42=$Y$1,'Open 1'!F42,""),"")</f>
        <v>15.457000041000001</v>
      </c>
      <c r="Z42" s="8" t="str">
        <f>IFERROR(IF(W42=$Z$1,'Open 1'!F42,""),"")</f>
        <v/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Olvia Selleck</v>
      </c>
      <c r="C44" s="23" t="str">
        <f>IFERROR(Draw!C44,"")</f>
        <v>Triple Black Caddy</v>
      </c>
      <c r="D44" s="59">
        <v>17.818000000000001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17.818000043000001</v>
      </c>
      <c r="G44" s="107">
        <f t="shared" si="0"/>
        <v>17.818000043000001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Olvia SelleckTriple Black Caddy</v>
      </c>
      <c r="U44" s="109">
        <f t="shared" si="2"/>
        <v>17.818000000000001</v>
      </c>
      <c r="W44" s="3" t="str">
        <f>IFERROR(VLOOKUP('Open 1'!F44,$AD$3:$AE$7,2,TRUE),"")</f>
        <v>4D</v>
      </c>
      <c r="X44" s="8" t="str">
        <f>IFERROR(IF(W44=$X$1,'Open 1'!F44,""),"")</f>
        <v/>
      </c>
      <c r="Y44" s="8" t="str">
        <f>IFERROR(IF(W44=$Y$1,'Open 1'!F44,""),"")</f>
        <v/>
      </c>
      <c r="Z44" s="8" t="str">
        <f>IFERROR(IF(W44=$Z$1,'Open 1'!F44,""),"")</f>
        <v/>
      </c>
      <c r="AA44" s="8">
        <f>IFERROR(IF($W44=$AA$1,'Open 1'!F44,""),"")</f>
        <v>17.818000043000001</v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Autumn Maxfield</v>
      </c>
      <c r="C45" s="23" t="str">
        <f>IFERROR(Draw!C45,"")</f>
        <v>Split</v>
      </c>
      <c r="D45" s="60">
        <v>919.00900000000001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4000.000000044</v>
      </c>
      <c r="G45" s="107" t="str">
        <f t="shared" si="0"/>
        <v/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Autumn MaxfieldSplit</v>
      </c>
      <c r="U45" s="109">
        <f t="shared" si="2"/>
        <v>919.00900000000001</v>
      </c>
      <c r="W45" s="3" t="str">
        <f>IFERROR(VLOOKUP('Open 1'!F45,$AD$3:$AE$7,2,TRUE),"")</f>
        <v>4D</v>
      </c>
      <c r="X45" s="8" t="str">
        <f>IFERROR(IF(W45=$X$1,'Open 1'!F45,""),"")</f>
        <v/>
      </c>
      <c r="Y45" s="8" t="str">
        <f>IFERROR(IF(W45=$Y$1,'Open 1'!F45,""),"")</f>
        <v/>
      </c>
      <c r="Z45" s="8" t="str">
        <f>IFERROR(IF(W45=$Z$1,'Open 1'!F45,""),"")</f>
        <v/>
      </c>
      <c r="AA45" s="8">
        <f>IFERROR(IF($W45=$AA$1,'Open 1'!F45,""),"")</f>
        <v>4000.000000044</v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Hatty Fey</v>
      </c>
      <c r="C46" s="23" t="str">
        <f>IFERROR(Draw!C46,"")</f>
        <v>Sage</v>
      </c>
      <c r="D46" s="60">
        <v>16.338999999999999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4000.000000045</v>
      </c>
      <c r="G46" s="107" t="str">
        <f t="shared" si="0"/>
        <v/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Hatty FeySage</v>
      </c>
      <c r="U46" s="109">
        <f t="shared" si="2"/>
        <v>16.338999999999999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4000.000000045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Josey Fey</v>
      </c>
      <c r="C47" s="23" t="str">
        <f>IFERROR(Draw!C47,"")</f>
        <v xml:space="preserve">Gunning for fame </v>
      </c>
      <c r="D47" s="60">
        <v>15.5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4000.000000046</v>
      </c>
      <c r="G47" s="107" t="str">
        <f t="shared" si="0"/>
        <v/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 xml:space="preserve">Josey FeyGunning for fame </v>
      </c>
      <c r="U47" s="109">
        <f t="shared" si="2"/>
        <v>15.5</v>
      </c>
      <c r="W47" s="3" t="str">
        <f>IFERROR(VLOOKUP('Open 1'!F47,$AD$3:$AE$7,2,TRUE),"")</f>
        <v>4D</v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>
        <f>IFERROR(IF($W47=$AA$1,'Open 1'!F47,""),"")</f>
        <v>4000.000000046</v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Carmindee Ricky</v>
      </c>
      <c r="C48" s="23" t="str">
        <f>IFERROR(Draw!C48,"")</f>
        <v>charm</v>
      </c>
      <c r="D48" s="62">
        <v>915.65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915.65000004699993</v>
      </c>
      <c r="G48" s="107">
        <f t="shared" si="0"/>
        <v>915.65000004699993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Carmindee Rickycharm</v>
      </c>
      <c r="U48" s="109">
        <f t="shared" si="2"/>
        <v>915.65</v>
      </c>
      <c r="W48" s="3" t="str">
        <f>IFERROR(VLOOKUP('Open 1'!F48,$AD$3:$AE$7,2,TRUE),"")</f>
        <v>4D</v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>
        <f>IFERROR(IF($W48=$AA$1,'Open 1'!F48,""),"")</f>
        <v>915.65000004699993</v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Karlie Gehm</v>
      </c>
      <c r="C50" s="23" t="str">
        <f>IFERROR(Draw!C50,"")</f>
        <v>TS Go Streakin Easy</v>
      </c>
      <c r="D50" s="59">
        <v>23.745999999999999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23.746000048999999</v>
      </c>
      <c r="G50" s="107">
        <f t="shared" si="0"/>
        <v>23.746000048999999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Karlie GehmTS Go Streakin Easy</v>
      </c>
      <c r="U50" s="109">
        <f t="shared" si="2"/>
        <v>23.745999999999999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23.746000048999999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Joni Hoffman</v>
      </c>
      <c r="C51" s="23" t="str">
        <f>IFERROR(Draw!C51,"")</f>
        <v>Runningwiththedevil</v>
      </c>
      <c r="D51" s="60">
        <v>14.948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14.948000050000001</v>
      </c>
      <c r="G51" s="107">
        <f t="shared" si="0"/>
        <v>14.948000050000001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Joni HoffmanRunningwiththedevil</v>
      </c>
      <c r="U51" s="109">
        <f t="shared" si="2"/>
        <v>14.948</v>
      </c>
      <c r="W51" s="3" t="str">
        <f>IFERROR(VLOOKUP('Open 1'!F51,$AD$3:$AE$7,2,TRUE),"")</f>
        <v>1D</v>
      </c>
      <c r="X51" s="8">
        <f>IFERROR(IF(W51=$X$1,'Open 1'!F51,""),"")</f>
        <v>14.948000050000001</v>
      </c>
      <c r="Y51" s="8" t="str">
        <f>IFERROR(IF(W51=$Y$1,'Open 1'!F51,""),"")</f>
        <v/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Elaine Hagen</v>
      </c>
      <c r="C52" s="23" t="str">
        <f>IFERROR(Draw!C52,"")</f>
        <v>Sawyers Joe Glo</v>
      </c>
      <c r="D52" s="60">
        <v>17.648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17.648000051</v>
      </c>
      <c r="G52" s="107">
        <f t="shared" si="0"/>
        <v>17.648000051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Elaine HagenSawyers Joe Glo</v>
      </c>
      <c r="U52" s="109">
        <f t="shared" si="2"/>
        <v>17.648</v>
      </c>
      <c r="W52" s="3" t="str">
        <f>IFERROR(VLOOKUP('Open 1'!F52,$AD$3:$AE$7,2,TRUE),"")</f>
        <v>4D</v>
      </c>
      <c r="X52" s="8" t="str">
        <f>IFERROR(IF(W52=$X$1,'Open 1'!F52,""),"")</f>
        <v/>
      </c>
      <c r="Y52" s="8" t="str">
        <f>IFERROR(IF(W52=$Y$1,'Open 1'!F52,""),"")</f>
        <v/>
      </c>
      <c r="Z52" s="8" t="str">
        <f>IFERROR(IF(W52=$Z$1,'Open 1'!F52,""),"")</f>
        <v/>
      </c>
      <c r="AA52" s="8">
        <f>IFERROR(IF($W52=$AA$1,'Open 1'!F52,""),"")</f>
        <v>17.648000051</v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Eva Schafer</v>
      </c>
      <c r="C53" s="23" t="str">
        <f>IFERROR(Draw!C53,"")</f>
        <v>Zipper</v>
      </c>
      <c r="D53" s="60">
        <v>19.902999999999999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4000.0000000519999</v>
      </c>
      <c r="G53" s="107" t="str">
        <f t="shared" si="0"/>
        <v/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Eva SchaferZipper</v>
      </c>
      <c r="U53" s="109">
        <f t="shared" si="2"/>
        <v>19.902999999999999</v>
      </c>
      <c r="W53" s="3" t="str">
        <f>IFERROR(VLOOKUP('Open 1'!F53,$AD$3:$AE$7,2,TRUE),"")</f>
        <v>4D</v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>
        <f>IFERROR(IF($W53=$AA$1,'Open 1'!F53,""),"")</f>
        <v>4000.0000000519999</v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Anne Aamot</v>
      </c>
      <c r="C54" s="23" t="str">
        <f>IFERROR(Draw!C54,"")</f>
        <v>streaker</v>
      </c>
      <c r="D54" s="62">
        <v>17.344000000000001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17.344000053000002</v>
      </c>
      <c r="G54" s="107">
        <f t="shared" si="0"/>
        <v>17.344000053000002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Anne Aamotstreaker</v>
      </c>
      <c r="U54" s="109">
        <f t="shared" si="2"/>
        <v>17.344000000000001</v>
      </c>
      <c r="W54" s="3" t="str">
        <f>IFERROR(VLOOKUP('Open 1'!F54,$AD$3:$AE$7,2,TRUE),"")</f>
        <v>4D</v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>
        <f>IFERROR(IF($W54=$AA$1,'Open 1'!F54,""),"")</f>
        <v>17.344000053000002</v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Lily Schulenberg</v>
      </c>
      <c r="C56" s="23" t="str">
        <f>IFERROR(Draw!C56,"")</f>
        <v>PC Tullys FrostLady</v>
      </c>
      <c r="D56" s="61">
        <v>15.864000000000001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15.864000055</v>
      </c>
      <c r="G56" s="107">
        <f t="shared" si="0"/>
        <v>15.864000055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Lily SchulenbergPC Tullys FrostLady</v>
      </c>
      <c r="U56" s="109">
        <f t="shared" si="2"/>
        <v>15.864000000000001</v>
      </c>
      <c r="W56" s="3" t="str">
        <f>IFERROR(VLOOKUP('Open 1'!F56,$AD$3:$AE$7,2,TRUE),"")</f>
        <v>2D</v>
      </c>
      <c r="X56" s="8" t="str">
        <f>IFERROR(IF(W56=$X$1,'Open 1'!F56,""),"")</f>
        <v/>
      </c>
      <c r="Y56" s="8">
        <f>IFERROR(IF(W56=$Y$1,'Open 1'!F56,""),"")</f>
        <v>15.864000055</v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Jodi Nelson</v>
      </c>
      <c r="C57" s="23" t="str">
        <f>IFERROR(Draw!C57,"")</f>
        <v>Simon</v>
      </c>
      <c r="D57" s="60">
        <v>15.497999999999999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15.498000055999999</v>
      </c>
      <c r="G57" s="107">
        <f t="shared" si="0"/>
        <v>15.498000055999999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Jodi NelsonSimon</v>
      </c>
      <c r="U57" s="109">
        <f t="shared" si="2"/>
        <v>15.497999999999999</v>
      </c>
      <c r="W57" s="3" t="str">
        <f>IFERROR(VLOOKUP('Open 1'!F57,$AD$3:$AE$7,2,TRUE),"")</f>
        <v>2D</v>
      </c>
      <c r="X57" s="8" t="str">
        <f>IFERROR(IF(W57=$X$1,'Open 1'!F57,""),"")</f>
        <v/>
      </c>
      <c r="Y57" s="8">
        <f>IFERROR(IF(W57=$Y$1,'Open 1'!F57,""),"")</f>
        <v>15.498000055999999</v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Katie Novak</v>
      </c>
      <c r="C58" s="23" t="str">
        <f>IFERROR(Draw!C58,"")</f>
        <v xml:space="preserve">Linx </v>
      </c>
      <c r="D58" s="59">
        <v>918.10199999999998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918.10200005699994</v>
      </c>
      <c r="G58" s="107">
        <f t="shared" si="0"/>
        <v>918.10200005699994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 xml:space="preserve">Katie NovakLinx </v>
      </c>
      <c r="U58" s="109">
        <f t="shared" si="2"/>
        <v>918.10199999999998</v>
      </c>
      <c r="W58" s="3" t="str">
        <f>IFERROR(VLOOKUP('Open 1'!F58,$AD$3:$AE$7,2,TRUE),"")</f>
        <v>4D</v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>
        <f>IFERROR(IF($W58=$AA$1,'Open 1'!F58,""),"")</f>
        <v>918.10200005699994</v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 t="str">
        <f>IF('Open 1'!CB5759="","",Draw!A59)</f>
        <v/>
      </c>
      <c r="B59" s="23" t="str">
        <f>IFERROR(Draw!B59,"")</f>
        <v>Tessa Schneider</v>
      </c>
      <c r="C59" s="23" t="str">
        <f>IFERROR(Draw!C59,"")</f>
        <v>Dat Baby Streakin</v>
      </c>
      <c r="D59" s="60" t="s">
        <v>69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3000.0000000579998</v>
      </c>
      <c r="G59" s="107">
        <f t="shared" si="0"/>
        <v>3000.0000000579998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Tessa SchneiderDat Baby Streakin</v>
      </c>
      <c r="U59" s="109" t="str">
        <f t="shared" si="2"/>
        <v>scratch</v>
      </c>
      <c r="W59" s="3" t="str">
        <f>IFERROR(VLOOKUP('Open 1'!F59,$AD$3:$AE$7,2,TRUE),"")</f>
        <v>4D</v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>
        <f>IFERROR(IF($W59=$AA$1,'Open 1'!F59,""),"")</f>
        <v>3000.0000000579998</v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Grace merrigan</v>
      </c>
      <c r="C60" s="23" t="str">
        <f>IFERROR(Draw!C60,"")</f>
        <v xml:space="preserve">JP fourturbojet </v>
      </c>
      <c r="D60" s="62">
        <v>16.045000000000002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16.045000059000003</v>
      </c>
      <c r="G60" s="107">
        <f t="shared" si="0"/>
        <v>16.045000059000003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 xml:space="preserve">Grace merriganJP fourturbojet </v>
      </c>
      <c r="U60" s="109">
        <f t="shared" si="2"/>
        <v>16.045000000000002</v>
      </c>
      <c r="W60" s="3" t="str">
        <f>IFERROR(VLOOKUP('Open 1'!F60,$AD$3:$AE$7,2,TRUE),"")</f>
        <v>3D</v>
      </c>
      <c r="X60" s="8" t="str">
        <f>IFERROR(IF(W60=$X$1,'Open 1'!F60,""),"")</f>
        <v/>
      </c>
      <c r="Y60" s="8" t="str">
        <f>IFERROR(IF(W60=$Y$1,'Open 1'!F60,""),"")</f>
        <v/>
      </c>
      <c r="Z60" s="8">
        <f>IFERROR(IF(W60=$Z$1,'Open 1'!F60,""),"")</f>
        <v>16.045000059000003</v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 xml:space="preserve">Rochel Chapman </v>
      </c>
      <c r="C62" s="23" t="str">
        <f>IFERROR(Draw!C62,"")</f>
        <v>Gabby</v>
      </c>
      <c r="D62" s="59">
        <v>16.239999999999998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16.240000061</v>
      </c>
      <c r="G62" s="107">
        <f t="shared" si="0"/>
        <v>16.240000061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Rochel Chapman Gabby</v>
      </c>
      <c r="U62" s="109">
        <f t="shared" si="2"/>
        <v>16.239999999999998</v>
      </c>
      <c r="W62" s="3" t="str">
        <f>IFERROR(VLOOKUP('Open 1'!F62,$AD$3:$AE$7,2,TRUE),"")</f>
        <v>3D</v>
      </c>
      <c r="X62" s="8" t="str">
        <f>IFERROR(IF(W62=$X$1,'Open 1'!F62,""),"")</f>
        <v/>
      </c>
      <c r="Y62" s="8" t="str">
        <f>IFERROR(IF(W62=$Y$1,'Open 1'!F62,""),"")</f>
        <v/>
      </c>
      <c r="Z62" s="8">
        <f>IFERROR(IF(W62=$Z$1,'Open 1'!F62,""),"")</f>
        <v>16.240000061</v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Trinity Chapman</v>
      </c>
      <c r="C63" s="23" t="str">
        <f>IFERROR(Draw!C63,"")</f>
        <v>Fancy</v>
      </c>
      <c r="D63" s="60">
        <v>916.37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916.37000006200003</v>
      </c>
      <c r="G63" s="107">
        <f t="shared" si="0"/>
        <v>916.37000006200003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Trinity ChapmanFancy</v>
      </c>
      <c r="U63" s="109">
        <f t="shared" si="2"/>
        <v>916.37</v>
      </c>
      <c r="W63" s="3" t="str">
        <f>IFERROR(VLOOKUP('Open 1'!F63,$AD$3:$AE$7,2,TRUE),"")</f>
        <v>4D</v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>
        <f>IFERROR(IF($W63=$AA$1,'Open 1'!F63,""),"")</f>
        <v>916.37000006200003</v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Carrie Dieters</v>
      </c>
      <c r="C64" s="23" t="str">
        <f>IFERROR(Draw!C64,"")</f>
        <v>Elsa</v>
      </c>
      <c r="D64" s="60">
        <v>15.298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15.298000063</v>
      </c>
      <c r="G64" s="107">
        <f t="shared" si="0"/>
        <v>15.298000063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Carrie DietersElsa</v>
      </c>
      <c r="U64" s="109">
        <f t="shared" si="2"/>
        <v>15.298</v>
      </c>
      <c r="W64" s="3" t="str">
        <f>IFERROR(VLOOKUP('Open 1'!F64,$AD$3:$AE$7,2,TRUE),"")</f>
        <v>1D</v>
      </c>
      <c r="X64" s="8">
        <f>IFERROR(IF(W64=$X$1,'Open 1'!F64,""),"")</f>
        <v>15.298000063</v>
      </c>
      <c r="Y64" s="8" t="str">
        <f>IFERROR(IF(W64=$Y$1,'Open 1'!F64,""),"")</f>
        <v/>
      </c>
      <c r="Z64" s="8" t="str">
        <f>IFERROR(IF(W64=$Z$1,'Open 1'!F64,""),"")</f>
        <v/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Lexi Thyberg</v>
      </c>
      <c r="C65" s="23" t="str">
        <f>IFERROR(Draw!C65,"")</f>
        <v>BOBY</v>
      </c>
      <c r="D65" s="60" t="s">
        <v>205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3000.0000000639998</v>
      </c>
      <c r="G65" s="107">
        <f t="shared" si="0"/>
        <v>3000.0000000639998</v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Lexi ThybergBOBY</v>
      </c>
      <c r="U65" s="109" t="str">
        <f t="shared" si="2"/>
        <v>SCRATCH</v>
      </c>
      <c r="W65" s="3" t="str">
        <f>IFERROR(VLOOKUP('Open 1'!F65,$AD$3:$AE$7,2,TRUE),"")</f>
        <v>4D</v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>
        <f>IFERROR(IF($W65=$AA$1,'Open 1'!F65,""),"")</f>
        <v>3000.0000000639998</v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Kensey Allen</v>
      </c>
      <c r="C66" s="23" t="str">
        <f>IFERROR(Draw!C66,"")</f>
        <v>BR Snippysgogo drift</v>
      </c>
      <c r="D66" s="61" t="s">
        <v>215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3000.0000000650002</v>
      </c>
      <c r="G66" s="107">
        <f t="shared" si="0"/>
        <v>3000.0000000650002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Kensey AllenBR Snippysgogo drift</v>
      </c>
      <c r="U66" s="109" t="str">
        <f t="shared" si="2"/>
        <v>Scratch</v>
      </c>
      <c r="W66" s="3" t="str">
        <f>IFERROR(VLOOKUP('Open 1'!F66,$AD$3:$AE$7,2,TRUE),"")</f>
        <v>4D</v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>
        <f>IFERROR(IF($W66=$AA$1,'Open 1'!F66,""),"")</f>
        <v>3000.0000000650002</v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Debbie Nelson</v>
      </c>
      <c r="C68" s="23" t="str">
        <f>IFERROR(Draw!C68,"")</f>
        <v>Guys Luvin fame</v>
      </c>
      <c r="D68" s="59" t="s">
        <v>69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3000.0000000670002</v>
      </c>
      <c r="G68" s="107">
        <f t="shared" si="16"/>
        <v>3000.0000000670002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Debbie NelsonGuys Luvin fame</v>
      </c>
      <c r="U68" s="109" t="str">
        <f t="shared" si="18"/>
        <v>scratch</v>
      </c>
      <c r="W68" s="3" t="str">
        <f>IFERROR(VLOOKUP('Open 1'!F68,$AD$3:$AE$7,2,TRUE),"")</f>
        <v>4D</v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>
        <f>IFERROR(IF($W68=$AA$1,'Open 1'!F68,""),"")</f>
        <v>3000.0000000670002</v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>IF(INDEX('Enter Draw'!$B$3:$B$252,MATCH(CONCATENATE('Open 1'!B69,'Open 1'!C69),'Enter Draw'!$Z$3:$Z$252,0),1)="oy",4000+E69,IF(D69="scratch",3000+E69,IF(D69="nt",1000+E69,IF((D69+E69)&gt;5,D69+E69,""))))</f>
        <v/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/>
      </c>
      <c r="U69" s="109">
        <f t="shared" si="18"/>
        <v>0</v>
      </c>
      <c r="W69" s="3" t="str">
        <f>IFERROR(VLOOKUP('Open 1'!F69,$AD$3:$AE$7,2,TRUE),"")</f>
        <v/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>IF(INDEX('Enter Draw'!$B$3:$B$252,MATCH(CONCATENATE('Open 1'!B70,'Open 1'!C70),'Enter Draw'!$Z$3:$Z$252,0),1)="oy",4000+E70,IF(D70="scratch",3000+E70,IF(D70="nt",1000+E70,IF((D70+E70)&gt;5,D70+E70,""))))</f>
        <v/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/>
      </c>
      <c r="U70" s="109">
        <f t="shared" si="18"/>
        <v>0</v>
      </c>
      <c r="W70" s="3" t="str">
        <f>IFERROR(VLOOKUP('Open 1'!F70,$AD$3:$AE$7,2,TRUE),"")</f>
        <v/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I3:J3"/>
    <mergeCell ref="M4:M8"/>
    <mergeCell ref="M10:M14"/>
    <mergeCell ref="AD10:AD14"/>
    <mergeCell ref="AM10:AO10"/>
    <mergeCell ref="AM11:AO11"/>
    <mergeCell ref="AM12:AO12"/>
    <mergeCell ref="I11:J11"/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</mergeCells>
  <conditionalFormatting sqref="A2:D286">
    <cfRule type="expression" dxfId="36" priority="3">
      <formula>MOD(ROW(),6)=1</formula>
    </cfRule>
  </conditionalFormatting>
  <conditionalFormatting sqref="D56:D60">
    <cfRule type="expression" dxfId="35" priority="2">
      <formula>MOD(ROW(),6)=1</formula>
    </cfRule>
  </conditionalFormatting>
  <conditionalFormatting sqref="N4:R32">
    <cfRule type="expression" dxfId="3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  <pageSetUpPr fitToPage="1"/>
  </sheetPr>
  <dimension ref="A1:L251"/>
  <sheetViews>
    <sheetView zoomScale="60" zoomScaleNormal="60" workbookViewId="0">
      <pane ySplit="1" topLeftCell="A2" activePane="bottomLeft" state="frozen"/>
      <selection pane="bottomLeft" activeCell="L14" sqref="L14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28.7109375" style="68" hidden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2" ht="21" customHeight="1">
      <c r="A1" s="231" t="s">
        <v>7</v>
      </c>
      <c r="B1" s="232" t="s">
        <v>19</v>
      </c>
      <c r="C1" s="232" t="s">
        <v>1</v>
      </c>
      <c r="D1" s="233" t="s">
        <v>9</v>
      </c>
      <c r="E1" s="233"/>
      <c r="F1" s="234" t="s">
        <v>11</v>
      </c>
      <c r="G1" s="235"/>
      <c r="J1" s="143"/>
    </row>
    <row r="2" spans="1:12">
      <c r="A2" s="37">
        <f>IFERROR(IF(INDEX('Open 1'!$A:$F,MATCH('Open 1 Results'!$E2,'Open 1'!$F:$F,0),1)&gt;0,INDEX('Open 1'!$A:$F,MATCH('Open 1 Results'!$E2,'Open 1'!$F:$F,0),1),""),"")</f>
        <v>42</v>
      </c>
      <c r="B2" s="228" t="str">
        <f>IFERROR(IF(INDEX('Open 1'!$A:$F,MATCH('Open 1 Results'!$E2,'Open 1'!$F:$F,0),2)&gt;0,INDEX('Open 1'!$A:$F,MATCH('Open 1 Results'!$E2,'Open 1'!$F:$F,0),2),""),"")</f>
        <v>Joni Hoffman</v>
      </c>
      <c r="C2" s="228" t="str">
        <f>IFERROR(IF(INDEX('Open 1'!$A:$F,MATCH('Open 1 Results'!$E2,'Open 1'!$F:$F,0),3)&gt;0,INDEX('Open 1'!$A:$F,MATCH('Open 1 Results'!$E2,'Open 1'!$F:$F,0),3),""),"")</f>
        <v>Runningwiththedevil</v>
      </c>
      <c r="D2" s="229">
        <f>IFERROR(IF(AND(SMALL('Open 1'!F:F,K2)&gt;1000,SMALL('Open 1'!F:F,K2)&lt;3000),"nt",IF(SMALL('Open 1'!F:F,K2)&gt;3000,"",SMALL('Open 1'!F:F,K2))),"")</f>
        <v>14.948000050000001</v>
      </c>
      <c r="E2" s="229">
        <f>IF(D2="nt",IFERROR(SMALL('Open 1'!F:F,K2),""),IF(D2&gt;3000,"",IFERROR(SMALL('Open 1'!F:F,K2),"")))</f>
        <v>14.948000050000001</v>
      </c>
      <c r="F2" s="230" t="str">
        <f t="shared" ref="F2:F51" si="0">IFERROR(VLOOKUP(D2,$H$3:$I$6,2,TRUE),"")</f>
        <v>1D</v>
      </c>
      <c r="G2" s="236" t="str">
        <f>IFERROR(VLOOKUP(D2,$H$3:$I$7,2,FALSE),"")</f>
        <v>1D</v>
      </c>
      <c r="J2" s="141"/>
      <c r="K2" s="68">
        <v>1</v>
      </c>
    </row>
    <row r="3" spans="1:12">
      <c r="A3" s="37">
        <f>IFERROR(IF(INDEX('Open 1'!$A:$F,MATCH('Open 1 Results'!$E3,'Open 1'!$F:$F,0),1)&gt;0,INDEX('Open 1'!$A:$F,MATCH('Open 1 Results'!$E3,'Open 1'!$F:$F,0),1),""),"")</f>
        <v>20</v>
      </c>
      <c r="B3" s="228" t="str">
        <f>IFERROR(IF(INDEX('Open 1'!$A:$F,MATCH('Open 1 Results'!$E3,'Open 1'!$F:$F,0),2)&gt;0,INDEX('Open 1'!$A:$F,MATCH('Open 1 Results'!$E3,'Open 1'!$F:$F,0),2),""),"")</f>
        <v>Makayla Cross</v>
      </c>
      <c r="C3" s="228" t="str">
        <f>IFERROR(IF(INDEX('Open 1'!$A:$F,MATCH('Open 1 Results'!$E3,'Open 1'!$F:$F,0),3)&gt;0,INDEX('Open 1'!$A:$F,MATCH('Open 1 Results'!$E3,'Open 1'!$F:$F,0),3),""),"")</f>
        <v>Aishas burning love</v>
      </c>
      <c r="D3" s="229">
        <f>IFERROR(IF(AND(SMALL('Open 1'!F:F,K3)&gt;1000,SMALL('Open 1'!F:F,K3)&lt;3000),"nt",IF(SMALL('Open 1'!F:F,K3)&gt;3000,"",SMALL('Open 1'!F:F,K3))),"")</f>
        <v>15.212000023</v>
      </c>
      <c r="E3" s="229">
        <f>IF(D3="nt",IFERROR(SMALL('Open 1'!F:F,K3),""),IF(D3&gt;3000,"",IFERROR(SMALL('Open 1'!F:F,K3),"")))</f>
        <v>15.212000023</v>
      </c>
      <c r="F3" s="230" t="str">
        <f t="shared" si="0"/>
        <v>1D</v>
      </c>
      <c r="G3" s="236" t="str">
        <f t="shared" ref="G3:G66" si="1">IFERROR(VLOOKUP(D3,$H$3:$I$7,2,FALSE),"")</f>
        <v/>
      </c>
      <c r="H3" s="90">
        <f>'Open 1'!Q4</f>
        <v>14.948000050000001</v>
      </c>
      <c r="I3" s="68" t="s">
        <v>3</v>
      </c>
      <c r="J3" s="141"/>
      <c r="K3" s="68">
        <v>2</v>
      </c>
      <c r="L3" s="24">
        <v>5</v>
      </c>
    </row>
    <row r="4" spans="1:12">
      <c r="A4" s="37">
        <f>IFERROR(IF(INDEX('Open 1'!$A:$F,MATCH('Open 1 Results'!$E4,'Open 1'!$F:$F,0),1)&gt;0,INDEX('Open 1'!$A:$F,MATCH('Open 1 Results'!$E4,'Open 1'!$F:$F,0),1),""),"")</f>
        <v>53</v>
      </c>
      <c r="B4" s="228" t="str">
        <f>IFERROR(IF(INDEX('Open 1'!$A:$F,MATCH('Open 1 Results'!$E4,'Open 1'!$F:$F,0),2)&gt;0,INDEX('Open 1'!$A:$F,MATCH('Open 1 Results'!$E4,'Open 1'!$F:$F,0),2),""),"")</f>
        <v>Carrie Dieters</v>
      </c>
      <c r="C4" s="228" t="str">
        <f>IFERROR(IF(INDEX('Open 1'!$A:$F,MATCH('Open 1 Results'!$E4,'Open 1'!$F:$F,0),3)&gt;0,INDEX('Open 1'!$A:$F,MATCH('Open 1 Results'!$E4,'Open 1'!$F:$F,0),3),""),"")</f>
        <v>Elsa</v>
      </c>
      <c r="D4" s="229">
        <f>IFERROR(IF(AND(SMALL('Open 1'!F:F,K4)&gt;1000,SMALL('Open 1'!F:F,K4)&lt;3000),"nt",IF(SMALL('Open 1'!F:F,K4)&gt;3000,"",SMALL('Open 1'!F:F,K4))),"")</f>
        <v>15.298000063</v>
      </c>
      <c r="E4" s="229">
        <f>IF(D4="nt",IFERROR(SMALL('Open 1'!F:F,K4),""),IF(D4&gt;3000,"",IFERROR(SMALL('Open 1'!F:F,K4),"")))</f>
        <v>15.298000063</v>
      </c>
      <c r="F4" s="230" t="str">
        <f t="shared" si="0"/>
        <v>1D</v>
      </c>
      <c r="G4" s="236" t="str">
        <f t="shared" si="1"/>
        <v/>
      </c>
      <c r="H4" s="90">
        <f>'Open 1'!Q10</f>
        <v>15.457000041000001</v>
      </c>
      <c r="I4" s="98" t="s">
        <v>4</v>
      </c>
      <c r="J4" s="141"/>
      <c r="K4" s="68">
        <v>3</v>
      </c>
      <c r="L4" s="24">
        <v>4</v>
      </c>
    </row>
    <row r="5" spans="1:12">
      <c r="A5" s="37">
        <f>IFERROR(IF(INDEX('Open 1'!$A:$F,MATCH('Open 1 Results'!$E5,'Open 1'!$F:$F,0),1)&gt;0,INDEX('Open 1'!$A:$F,MATCH('Open 1 Results'!$E5,'Open 1'!$F:$F,0),1),""),"")</f>
        <v>35</v>
      </c>
      <c r="B5" s="228" t="str">
        <f>IFERROR(IF(INDEX('Open 1'!$A:$F,MATCH('Open 1 Results'!$E5,'Open 1'!$F:$F,0),2)&gt;0,INDEX('Open 1'!$A:$F,MATCH('Open 1 Results'!$E5,'Open 1'!$F:$F,0),2),""),"")</f>
        <v>Cindy Baltezore</v>
      </c>
      <c r="C5" s="228" t="str">
        <f>IFERROR(IF(INDEX('Open 1'!$A:$F,MATCH('Open 1 Results'!$E5,'Open 1'!$F:$F,0),3)&gt;0,INDEX('Open 1'!$A:$F,MATCH('Open 1 Results'!$E5,'Open 1'!$F:$F,0),3),""),"")</f>
        <v>Flingin in the Sun</v>
      </c>
      <c r="D5" s="229">
        <f>IFERROR(IF(AND(SMALL('Open 1'!F:F,K5)&gt;1000,SMALL('Open 1'!F:F,K5)&lt;3000),"nt",IF(SMALL('Open 1'!F:F,K5)&gt;3000,"",SMALL('Open 1'!F:F,K5))),"")</f>
        <v>15.457000041000001</v>
      </c>
      <c r="E5" s="229">
        <f>IF(D5="nt",IFERROR(SMALL('Open 1'!F:F,K5),""),IF(D5&gt;3000,"",IFERROR(SMALL('Open 1'!F:F,K5),"")))</f>
        <v>15.457000041000001</v>
      </c>
      <c r="F5" s="230" t="str">
        <f t="shared" si="0"/>
        <v>2D</v>
      </c>
      <c r="G5" s="236" t="str">
        <f t="shared" si="1"/>
        <v>2D</v>
      </c>
      <c r="H5" s="90">
        <f>'Open 1'!Q16</f>
        <v>16.045000059000003</v>
      </c>
      <c r="I5" s="98" t="s">
        <v>5</v>
      </c>
      <c r="J5" s="142"/>
      <c r="K5" s="68">
        <v>4</v>
      </c>
      <c r="L5" s="24">
        <v>5</v>
      </c>
    </row>
    <row r="6" spans="1:12">
      <c r="A6" s="37">
        <f>IFERROR(IF(INDEX('Open 1'!$A:$F,MATCH('Open 1 Results'!$E6,'Open 1'!$F:$F,0),1)&gt;0,INDEX('Open 1'!$A:$F,MATCH('Open 1 Results'!$E6,'Open 1'!$F:$F,0),1),""),"")</f>
        <v>47</v>
      </c>
      <c r="B6" s="228" t="str">
        <f>IFERROR(IF(INDEX('Open 1'!$A:$F,MATCH('Open 1 Results'!$E6,'Open 1'!$F:$F,0),2)&gt;0,INDEX('Open 1'!$A:$F,MATCH('Open 1 Results'!$E6,'Open 1'!$F:$F,0),2),""),"")</f>
        <v>Jodi Nelson</v>
      </c>
      <c r="C6" s="228" t="str">
        <f>IFERROR(IF(INDEX('Open 1'!$A:$F,MATCH('Open 1 Results'!$E6,'Open 1'!$F:$F,0),3)&gt;0,INDEX('Open 1'!$A:$F,MATCH('Open 1 Results'!$E6,'Open 1'!$F:$F,0),3),""),"")</f>
        <v>Simon</v>
      </c>
      <c r="D6" s="229">
        <f>IFERROR(IF(AND(SMALL('Open 1'!F:F,K6)&gt;1000,SMALL('Open 1'!F:F,K6)&lt;3000),"nt",IF(SMALL('Open 1'!F:F,K6)&gt;3000,"",SMALL('Open 1'!F:F,K6))),"")</f>
        <v>15.498000055999999</v>
      </c>
      <c r="E6" s="229">
        <f>IF(D6="nt",IFERROR(SMALL('Open 1'!F:F,K6),""),IF(D6&gt;3000,"",IFERROR(SMALL('Open 1'!F:F,K6),"")))</f>
        <v>15.498000055999999</v>
      </c>
      <c r="F6" s="230" t="str">
        <f t="shared" si="0"/>
        <v>2D</v>
      </c>
      <c r="G6" s="236" t="str">
        <f t="shared" si="1"/>
        <v/>
      </c>
      <c r="H6" s="90">
        <f>'Open 1'!Q22</f>
        <v>17.199000021000003</v>
      </c>
      <c r="I6" s="98" t="s">
        <v>6</v>
      </c>
      <c r="J6" s="141"/>
      <c r="K6" s="68">
        <v>5</v>
      </c>
    </row>
    <row r="7" spans="1:12">
      <c r="A7" s="37">
        <f>IFERROR(IF(INDEX('Open 1'!$A:$F,MATCH('Open 1 Results'!$E7,'Open 1'!$F:$F,0),1)&gt;0,INDEX('Open 1'!$A:$F,MATCH('Open 1 Results'!$E7,'Open 1'!$F:$F,0),1),""),"")</f>
        <v>3</v>
      </c>
      <c r="B7" s="228" t="str">
        <f>IFERROR(IF(INDEX('Open 1'!$A:$F,MATCH('Open 1 Results'!$E7,'Open 1'!$F:$F,0),2)&gt;0,INDEX('Open 1'!$A:$F,MATCH('Open 1 Results'!$E7,'Open 1'!$F:$F,0),2),""),"")</f>
        <v>Candice Aamot</v>
      </c>
      <c r="C7" s="228" t="str">
        <f>IFERROR(IF(INDEX('Open 1'!$A:$F,MATCH('Open 1 Results'!$E7,'Open 1'!$F:$F,0),3)&gt;0,INDEX('Open 1'!$A:$F,MATCH('Open 1 Results'!$E7,'Open 1'!$F:$F,0),3),""),"")</f>
        <v>Fergie</v>
      </c>
      <c r="D7" s="229">
        <f>IFERROR(IF(AND(SMALL('Open 1'!F:F,K7)&gt;1000,SMALL('Open 1'!F:F,K7)&lt;3000),"nt",IF(SMALL('Open 1'!F:F,K7)&gt;3000,"",SMALL('Open 1'!F:F,K7))),"")</f>
        <v>15.508000002999999</v>
      </c>
      <c r="E7" s="229">
        <f>IF(D7="nt",IFERROR(SMALL('Open 1'!F:F,K7),""),IF(D7&gt;3000,"",IFERROR(SMALL('Open 1'!F:F,K7),"")))</f>
        <v>15.508000002999999</v>
      </c>
      <c r="F7" s="230" t="str">
        <f t="shared" si="0"/>
        <v>2D</v>
      </c>
      <c r="G7" s="236" t="str">
        <f t="shared" si="1"/>
        <v/>
      </c>
      <c r="H7" s="68" t="str">
        <f>'Open 1'!Q28</f>
        <v>-</v>
      </c>
      <c r="I7" s="98" t="s">
        <v>13</v>
      </c>
      <c r="J7" s="141"/>
      <c r="K7" s="68">
        <v>6</v>
      </c>
    </row>
    <row r="8" spans="1:12">
      <c r="A8" s="37">
        <f>IFERROR(IF(INDEX('Open 1'!$A:$F,MATCH('Open 1 Results'!$E8,'Open 1'!$F:$F,0),1)&gt;0,INDEX('Open 1'!$A:$F,MATCH('Open 1 Results'!$E8,'Open 1'!$F:$F,0),1),""),"")</f>
        <v>29</v>
      </c>
      <c r="B8" s="228" t="str">
        <f>IFERROR(IF(INDEX('Open 1'!$A:$F,MATCH('Open 1 Results'!$E8,'Open 1'!$F:$F,0),2)&gt;0,INDEX('Open 1'!$A:$F,MATCH('Open 1 Results'!$E8,'Open 1'!$F:$F,0),2),""),"")</f>
        <v>Aimee Sorensen</v>
      </c>
      <c r="C8" s="228" t="str">
        <f>IFERROR(IF(INDEX('Open 1'!$A:$F,MATCH('Open 1 Results'!$E8,'Open 1'!$F:$F,0),3)&gt;0,INDEX('Open 1'!$A:$F,MATCH('Open 1 Results'!$E8,'Open 1'!$F:$F,0),3),""),"")</f>
        <v>Holy French Fame</v>
      </c>
      <c r="D8" s="229">
        <f>IFERROR(IF(AND(SMALL('Open 1'!F:F,K8)&gt;1000,SMALL('Open 1'!F:F,K8)&lt;3000),"nt",IF(SMALL('Open 1'!F:F,K8)&gt;3000,"",SMALL('Open 1'!F:F,K8))),"")</f>
        <v>15.528000034</v>
      </c>
      <c r="E8" s="229">
        <f>IF(D8="nt",IFERROR(SMALL('Open 1'!F:F,K8),""),IF(D8&gt;3000,"",IFERROR(SMALL('Open 1'!F:F,K8),"")))</f>
        <v>15.528000034</v>
      </c>
      <c r="F8" s="230" t="str">
        <f t="shared" si="0"/>
        <v>2D</v>
      </c>
      <c r="G8" s="236" t="str">
        <f t="shared" si="1"/>
        <v/>
      </c>
      <c r="J8" s="141"/>
      <c r="K8" s="68">
        <v>7</v>
      </c>
      <c r="L8" s="24">
        <v>4</v>
      </c>
    </row>
    <row r="9" spans="1:12">
      <c r="A9" s="37">
        <f>IFERROR(IF(INDEX('Open 1'!$A:$F,MATCH('Open 1 Results'!$E9,'Open 1'!$F:$F,0),1)&gt;0,INDEX('Open 1'!$A:$F,MATCH('Open 1 Results'!$E9,'Open 1'!$F:$F,0),1),""),"")</f>
        <v>27</v>
      </c>
      <c r="B9" s="228" t="str">
        <f>IFERROR(IF(INDEX('Open 1'!$A:$F,MATCH('Open 1 Results'!$E9,'Open 1'!$F:$F,0),2)&gt;0,INDEX('Open 1'!$A:$F,MATCH('Open 1 Results'!$E9,'Open 1'!$F:$F,0),2),""),"")</f>
        <v>Jaymi Zacharias</v>
      </c>
      <c r="C9" s="228" t="str">
        <f>IFERROR(IF(INDEX('Open 1'!$A:$F,MATCH('Open 1 Results'!$E9,'Open 1'!$F:$F,0),3)&gt;0,INDEX('Open 1'!$A:$F,MATCH('Open 1 Results'!$E9,'Open 1'!$F:$F,0),3),""),"")</f>
        <v>Leo's Teddy</v>
      </c>
      <c r="D9" s="229">
        <f>IFERROR(IF(AND(SMALL('Open 1'!F:F,K9)&gt;1000,SMALL('Open 1'!F:F,K9)&lt;3000),"nt",IF(SMALL('Open 1'!F:F,K9)&gt;3000,"",SMALL('Open 1'!F:F,K9))),"")</f>
        <v>15.602000032000001</v>
      </c>
      <c r="E9" s="229">
        <f>IF(D9="nt",IFERROR(SMALL('Open 1'!F:F,K9),""),IF(D9&gt;3000,"",IFERROR(SMALL('Open 1'!F:F,K9),"")))</f>
        <v>15.602000032000001</v>
      </c>
      <c r="F9" s="230" t="str">
        <f t="shared" si="0"/>
        <v>2D</v>
      </c>
      <c r="G9" s="236" t="str">
        <f t="shared" si="1"/>
        <v/>
      </c>
      <c r="J9" s="141"/>
      <c r="K9" s="68">
        <v>8</v>
      </c>
    </row>
    <row r="10" spans="1:12">
      <c r="A10" s="37">
        <f>IFERROR(IF(INDEX('Open 1'!$A:$F,MATCH('Open 1 Results'!$E10,'Open 1'!$F:$F,0),1)&gt;0,INDEX('Open 1'!$A:$F,MATCH('Open 1 Results'!$E10,'Open 1'!$F:$F,0),1),""),"")</f>
        <v>19</v>
      </c>
      <c r="B10" s="228" t="str">
        <f>IFERROR(IF(INDEX('Open 1'!$A:$F,MATCH('Open 1 Results'!$E10,'Open 1'!$F:$F,0),2)&gt;0,INDEX('Open 1'!$A:$F,MATCH('Open 1 Results'!$E10,'Open 1'!$F:$F,0),2),""),"")</f>
        <v>Brittany Dieters</v>
      </c>
      <c r="C10" s="228" t="str">
        <f>IFERROR(IF(INDEX('Open 1'!$A:$F,MATCH('Open 1 Results'!$E10,'Open 1'!$F:$F,0),3)&gt;0,INDEX('Open 1'!$A:$F,MATCH('Open 1 Results'!$E10,'Open 1'!$F:$F,0),3),""),"")</f>
        <v xml:space="preserve">A Guy With Fame </v>
      </c>
      <c r="D10" s="229">
        <f>IFERROR(IF(AND(SMALL('Open 1'!F:F,K10)&gt;1000,SMALL('Open 1'!F:F,K10)&lt;3000),"nt",IF(SMALL('Open 1'!F:F,K10)&gt;3000,"",SMALL('Open 1'!F:F,K10))),"")</f>
        <v>15.642000022</v>
      </c>
      <c r="E10" s="229">
        <f>IF(D10="nt",IFERROR(SMALL('Open 1'!F:F,K10),""),IF(D10&gt;3000,"",IFERROR(SMALL('Open 1'!F:F,K10),"")))</f>
        <v>15.642000022</v>
      </c>
      <c r="F10" s="230" t="str">
        <f t="shared" si="0"/>
        <v>2D</v>
      </c>
      <c r="G10" s="236" t="str">
        <f t="shared" si="1"/>
        <v/>
      </c>
      <c r="J10" s="141"/>
      <c r="K10" s="68">
        <v>9</v>
      </c>
    </row>
    <row r="11" spans="1:12">
      <c r="A11" s="37">
        <f>IFERROR(IF(INDEX('Open 1'!$A:$F,MATCH('Open 1 Results'!$E11,'Open 1'!$F:$F,0),1)&gt;0,INDEX('Open 1'!$A:$F,MATCH('Open 1 Results'!$E11,'Open 1'!$F:$F,0),1),""),"")</f>
        <v>17</v>
      </c>
      <c r="B11" s="228" t="str">
        <f>IFERROR(IF(INDEX('Open 1'!$A:$F,MATCH('Open 1 Results'!$E11,'Open 1'!$F:$F,0),2)&gt;0,INDEX('Open 1'!$A:$F,MATCH('Open 1 Results'!$E11,'Open 1'!$F:$F,0),2),""),"")</f>
        <v>Aleah Marco</v>
      </c>
      <c r="C11" s="228" t="str">
        <f>IFERROR(IF(INDEX('Open 1'!$A:$F,MATCH('Open 1 Results'!$E11,'Open 1'!$F:$F,0),3)&gt;0,INDEX('Open 1'!$A:$F,MATCH('Open 1 Results'!$E11,'Open 1'!$F:$F,0),3),""),"")</f>
        <v xml:space="preserve">Premier Passum </v>
      </c>
      <c r="D11" s="229">
        <f>IFERROR(IF(AND(SMALL('Open 1'!F:F,K11)&gt;1000,SMALL('Open 1'!F:F,K11)&lt;3000),"nt",IF(SMALL('Open 1'!F:F,K11)&gt;3000,"",SMALL('Open 1'!F:F,K11))),"")</f>
        <v>15.76500002</v>
      </c>
      <c r="E11" s="229">
        <f>IF(D11="nt",IFERROR(SMALL('Open 1'!F:F,K11),""),IF(D11&gt;3000,"",IFERROR(SMALL('Open 1'!F:F,K11),"")))</f>
        <v>15.76500002</v>
      </c>
      <c r="F11" s="230" t="str">
        <f>IFERROR(VLOOKUP(D11,$H$3:$I$6,2,TRUE),"")</f>
        <v>2D</v>
      </c>
      <c r="G11" s="236" t="str">
        <f>IFERROR(VLOOKUP(D11,$H$3:$I$7,2,FALSE),"")</f>
        <v/>
      </c>
      <c r="J11" s="141"/>
      <c r="K11" s="68">
        <v>10</v>
      </c>
    </row>
    <row r="12" spans="1:12">
      <c r="A12" s="37">
        <f>IFERROR(IF(INDEX('Open 1'!$A:$F,MATCH('Open 1 Results'!$E12,'Open 1'!$F:$F,0),1)&gt;0,INDEX('Open 1'!$A:$F,MATCH('Open 1 Results'!$E12,'Open 1'!$F:$F,0),1),""),"")</f>
        <v>26</v>
      </c>
      <c r="B12" s="228" t="str">
        <f>IFERROR(IF(INDEX('Open 1'!$A:$F,MATCH('Open 1 Results'!$E12,'Open 1'!$F:$F,0),2)&gt;0,INDEX('Open 1'!$A:$F,MATCH('Open 1 Results'!$E12,'Open 1'!$F:$F,0),2),""),"")</f>
        <v>Cami Wolles</v>
      </c>
      <c r="C12" s="228" t="str">
        <f>IFERROR(IF(INDEX('Open 1'!$A:$F,MATCH('Open 1 Results'!$E12,'Open 1'!$F:$F,0),3)&gt;0,INDEX('Open 1'!$A:$F,MATCH('Open 1 Results'!$E12,'Open 1'!$F:$F,0),3),""),"")</f>
        <v>Nellie</v>
      </c>
      <c r="D12" s="229">
        <f>IFERROR(IF(AND(SMALL('Open 1'!F:F,K12)&gt;1000,SMALL('Open 1'!F:F,K12)&lt;3000),"nt",IF(SMALL('Open 1'!F:F,K12)&gt;3000,"",SMALL('Open 1'!F:F,K12))),"")</f>
        <v>15.802000031</v>
      </c>
      <c r="E12" s="229">
        <f>IF(D12="nt",IFERROR(SMALL('Open 1'!F:F,K12),""),IF(D12&gt;3000,"",IFERROR(SMALL('Open 1'!F:F,K12),"")))</f>
        <v>15.802000031</v>
      </c>
      <c r="F12" s="230" t="str">
        <f t="shared" si="0"/>
        <v>2D</v>
      </c>
      <c r="G12" s="236" t="str">
        <f t="shared" si="1"/>
        <v/>
      </c>
      <c r="J12" s="141"/>
      <c r="K12" s="68">
        <v>11</v>
      </c>
      <c r="L12" s="24">
        <v>3</v>
      </c>
    </row>
    <row r="13" spans="1:12">
      <c r="A13" s="37">
        <f>IFERROR(IF(INDEX('Open 1'!$A:$F,MATCH('Open 1 Results'!$E13,'Open 1'!$F:$F,0),1)&gt;0,INDEX('Open 1'!$A:$F,MATCH('Open 1 Results'!$E13,'Open 1'!$F:$F,0),1),""),"")</f>
        <v>46</v>
      </c>
      <c r="B13" s="228" t="str">
        <f>IFERROR(IF(INDEX('Open 1'!$A:$F,MATCH('Open 1 Results'!$E13,'Open 1'!$F:$F,0),2)&gt;0,INDEX('Open 1'!$A:$F,MATCH('Open 1 Results'!$E13,'Open 1'!$F:$F,0),2),""),"")</f>
        <v>Lily Schulenberg</v>
      </c>
      <c r="C13" s="228" t="str">
        <f>IFERROR(IF(INDEX('Open 1'!$A:$F,MATCH('Open 1 Results'!$E13,'Open 1'!$F:$F,0),3)&gt;0,INDEX('Open 1'!$A:$F,MATCH('Open 1 Results'!$E13,'Open 1'!$F:$F,0),3),""),"")</f>
        <v>PC Tullys FrostLady</v>
      </c>
      <c r="D13" s="229">
        <f>IFERROR(IF(AND(SMALL('Open 1'!F:F,K13)&gt;1000,SMALL('Open 1'!F:F,K13)&lt;3000),"nt",IF(SMALL('Open 1'!F:F,K13)&gt;3000,"",SMALL('Open 1'!F:F,K13))),"")</f>
        <v>15.864000055</v>
      </c>
      <c r="E13" s="229">
        <f>IF(D13="nt",IFERROR(SMALL('Open 1'!F:F,K13),""),IF(D13&gt;3000,"",IFERROR(SMALL('Open 1'!F:F,K13),"")))</f>
        <v>15.864000055</v>
      </c>
      <c r="F13" s="230" t="str">
        <f>IFERROR(VLOOKUP(D13,$H$3:$I$6,2,TRUE),"")</f>
        <v>2D</v>
      </c>
      <c r="G13" s="236" t="str">
        <f>IFERROR(VLOOKUP(D13,$H$3:$I$7,2,FALSE),"")</f>
        <v/>
      </c>
      <c r="J13" s="141"/>
      <c r="K13" s="68">
        <v>12</v>
      </c>
    </row>
    <row r="14" spans="1:12">
      <c r="A14" s="37">
        <f>IFERROR(IF(INDEX('Open 1'!$A:$F,MATCH('Open 1 Results'!$E14,'Open 1'!$F:$F,0),1)&gt;0,INDEX('Open 1'!$A:$F,MATCH('Open 1 Results'!$E14,'Open 1'!$F:$F,0),1),""),"")</f>
        <v>2</v>
      </c>
      <c r="B14" s="228" t="str">
        <f>IFERROR(IF(INDEX('Open 1'!$A:$F,MATCH('Open 1 Results'!$E14,'Open 1'!$F:$F,0),2)&gt;0,INDEX('Open 1'!$A:$F,MATCH('Open 1 Results'!$E14,'Open 1'!$F:$F,0),2),""),"")</f>
        <v>Makayla Cross</v>
      </c>
      <c r="C14" s="228" t="str">
        <f>IFERROR(IF(INDEX('Open 1'!$A:$F,MATCH('Open 1 Results'!$E14,'Open 1'!$F:$F,0),3)&gt;0,INDEX('Open 1'!$A:$F,MATCH('Open 1 Results'!$E14,'Open 1'!$F:$F,0),3),""),"")</f>
        <v>Jacks Dashn Destiny</v>
      </c>
      <c r="D14" s="229">
        <f>IFERROR(IF(AND(SMALL('Open 1'!F:F,K14)&gt;1000,SMALL('Open 1'!F:F,K14)&lt;3000),"nt",IF(SMALL('Open 1'!F:F,K14)&gt;3000,"",SMALL('Open 1'!F:F,K14))),"")</f>
        <v>15.928000002000001</v>
      </c>
      <c r="E14" s="229">
        <f>IF(D14="nt",IFERROR(SMALL('Open 1'!F:F,K14),""),IF(D14&gt;3000,"",IFERROR(SMALL('Open 1'!F:F,K14),"")))</f>
        <v>15.928000002000001</v>
      </c>
      <c r="F14" s="230" t="str">
        <f t="shared" si="0"/>
        <v>2D</v>
      </c>
      <c r="G14" s="236" t="str">
        <f t="shared" si="1"/>
        <v/>
      </c>
      <c r="J14" s="141"/>
      <c r="K14" s="68">
        <v>13</v>
      </c>
      <c r="L14" s="24">
        <v>2</v>
      </c>
    </row>
    <row r="15" spans="1:12">
      <c r="A15" s="37">
        <f>IFERROR(IF(INDEX('Open 1'!$A:$F,MATCH('Open 1 Results'!$E15,'Open 1'!$F:$F,0),1)&gt;0,INDEX('Open 1'!$A:$F,MATCH('Open 1 Results'!$E15,'Open 1'!$F:$F,0),1),""),"")</f>
        <v>50</v>
      </c>
      <c r="B15" s="228" t="str">
        <f>IFERROR(IF(INDEX('Open 1'!$A:$F,MATCH('Open 1 Results'!$E15,'Open 1'!$F:$F,0),2)&gt;0,INDEX('Open 1'!$A:$F,MATCH('Open 1 Results'!$E15,'Open 1'!$F:$F,0),2),""),"")</f>
        <v>Grace merrigan</v>
      </c>
      <c r="C15" s="228" t="str">
        <f>IFERROR(IF(INDEX('Open 1'!$A:$F,MATCH('Open 1 Results'!$E15,'Open 1'!$F:$F,0),3)&gt;0,INDEX('Open 1'!$A:$F,MATCH('Open 1 Results'!$E15,'Open 1'!$F:$F,0),3),""),"")</f>
        <v xml:space="preserve">JP fourturbojet </v>
      </c>
      <c r="D15" s="229">
        <f>IFERROR(IF(AND(SMALL('Open 1'!F:F,K15)&gt;1000,SMALL('Open 1'!F:F,K15)&lt;3000),"nt",IF(SMALL('Open 1'!F:F,K15)&gt;3000,"",SMALL('Open 1'!F:F,K15))),"")</f>
        <v>16.045000059000003</v>
      </c>
      <c r="E15" s="229">
        <f>IF(D15="nt",IFERROR(SMALL('Open 1'!F:F,K15),""),IF(D15&gt;3000,"",IFERROR(SMALL('Open 1'!F:F,K15),"")))</f>
        <v>16.045000059000003</v>
      </c>
      <c r="F15" s="230" t="str">
        <f t="shared" si="0"/>
        <v>3D</v>
      </c>
      <c r="G15" s="236" t="str">
        <f t="shared" si="1"/>
        <v>3D</v>
      </c>
      <c r="J15" s="141"/>
      <c r="K15" s="68">
        <v>14</v>
      </c>
      <c r="L15" s="24">
        <v>5</v>
      </c>
    </row>
    <row r="16" spans="1:12">
      <c r="A16" s="37">
        <f>IFERROR(IF(INDEX('Open 1'!$A:$F,MATCH('Open 1 Results'!$E16,'Open 1'!$F:$F,0),1)&gt;0,INDEX('Open 1'!$A:$F,MATCH('Open 1 Results'!$E16,'Open 1'!$F:$F,0),1),""),"")</f>
        <v>8</v>
      </c>
      <c r="B16" s="228" t="str">
        <f>IFERROR(IF(INDEX('Open 1'!$A:$F,MATCH('Open 1 Results'!$E16,'Open 1'!$F:$F,0),2)&gt;0,INDEX('Open 1'!$A:$F,MATCH('Open 1 Results'!$E16,'Open 1'!$F:$F,0),2),""),"")</f>
        <v>Josey Fey</v>
      </c>
      <c r="C16" s="228" t="str">
        <f>IFERROR(IF(INDEX('Open 1'!$A:$F,MATCH('Open 1 Results'!$E16,'Open 1'!$F:$F,0),3)&gt;0,INDEX('Open 1'!$A:$F,MATCH('Open 1 Results'!$E16,'Open 1'!$F:$F,0),3),""),"")</f>
        <v>O So Country</v>
      </c>
      <c r="D16" s="229">
        <f>IFERROR(IF(AND(SMALL('Open 1'!F:F,K16)&gt;1000,SMALL('Open 1'!F:F,K16)&lt;3000),"nt",IF(SMALL('Open 1'!F:F,K16)&gt;3000,"",SMALL('Open 1'!F:F,K16))),"")</f>
        <v>16.073000009000001</v>
      </c>
      <c r="E16" s="229">
        <f>IF(D16="nt",IFERROR(SMALL('Open 1'!F:F,K16),""),IF(D16&gt;3000,"",IFERROR(SMALL('Open 1'!F:F,K16),"")))</f>
        <v>16.073000009000001</v>
      </c>
      <c r="F16" s="230" t="str">
        <f t="shared" si="0"/>
        <v>3D</v>
      </c>
      <c r="G16" s="236" t="str">
        <f t="shared" si="1"/>
        <v/>
      </c>
      <c r="J16" s="141"/>
      <c r="K16" s="68">
        <v>15</v>
      </c>
    </row>
    <row r="17" spans="1:12">
      <c r="A17" s="37">
        <f>IFERROR(IF(INDEX('Open 1'!$A:$F,MATCH('Open 1 Results'!$E17,'Open 1'!$F:$F,0),1)&gt;0,INDEX('Open 1'!$A:$F,MATCH('Open 1 Results'!$E17,'Open 1'!$F:$F,0),1),""),"")</f>
        <v>31</v>
      </c>
      <c r="B17" s="228" t="str">
        <f>IFERROR(IF(INDEX('Open 1'!$A:$F,MATCH('Open 1 Results'!$E17,'Open 1'!$F:$F,0),2)&gt;0,INDEX('Open 1'!$A:$F,MATCH('Open 1 Results'!$E17,'Open 1'!$F:$F,0),2),""),"")</f>
        <v>Jessica Nueller</v>
      </c>
      <c r="C17" s="228" t="str">
        <f>IFERROR(IF(INDEX('Open 1'!$A:$F,MATCH('Open 1 Results'!$E17,'Open 1'!$F:$F,0),3)&gt;0,INDEX('Open 1'!$A:$F,MATCH('Open 1 Results'!$E17,'Open 1'!$F:$F,0),3),""),"")</f>
        <v>MFR Laughing Xena</v>
      </c>
      <c r="D17" s="229">
        <f>IFERROR(IF(AND(SMALL('Open 1'!F:F,K17)&gt;1000,SMALL('Open 1'!F:F,K17)&lt;3000),"nt",IF(SMALL('Open 1'!F:F,K17)&gt;3000,"",SMALL('Open 1'!F:F,K17))),"")</f>
        <v>16.220000036999998</v>
      </c>
      <c r="E17" s="229">
        <f>IF(D17="nt",IFERROR(SMALL('Open 1'!F:F,K17),""),IF(D17&gt;3000,"",IFERROR(SMALL('Open 1'!F:F,K17),"")))</f>
        <v>16.220000036999998</v>
      </c>
      <c r="F17" s="230" t="str">
        <f t="shared" si="0"/>
        <v>3D</v>
      </c>
      <c r="G17" s="236" t="str">
        <f t="shared" si="1"/>
        <v/>
      </c>
      <c r="J17" s="141"/>
      <c r="K17" s="68">
        <v>16</v>
      </c>
    </row>
    <row r="18" spans="1:12">
      <c r="A18" s="37">
        <f>IFERROR(IF(INDEX('Open 1'!$A:$F,MATCH('Open 1 Results'!$E18,'Open 1'!$F:$F,0),1)&gt;0,INDEX('Open 1'!$A:$F,MATCH('Open 1 Results'!$E18,'Open 1'!$F:$F,0),1),""),"")</f>
        <v>51</v>
      </c>
      <c r="B18" s="228" t="str">
        <f>IFERROR(IF(INDEX('Open 1'!$A:$F,MATCH('Open 1 Results'!$E18,'Open 1'!$F:$F,0),2)&gt;0,INDEX('Open 1'!$A:$F,MATCH('Open 1 Results'!$E18,'Open 1'!$F:$F,0),2),""),"")</f>
        <v xml:space="preserve">Rochel Chapman </v>
      </c>
      <c r="C18" s="228" t="str">
        <f>IFERROR(IF(INDEX('Open 1'!$A:$F,MATCH('Open 1 Results'!$E18,'Open 1'!$F:$F,0),3)&gt;0,INDEX('Open 1'!$A:$F,MATCH('Open 1 Results'!$E18,'Open 1'!$F:$F,0),3),""),"")</f>
        <v>Gabby</v>
      </c>
      <c r="D18" s="229">
        <f>IFERROR(IF(AND(SMALL('Open 1'!F:F,K18)&gt;1000,SMALL('Open 1'!F:F,K18)&lt;3000),"nt",IF(SMALL('Open 1'!F:F,K18)&gt;3000,"",SMALL('Open 1'!F:F,K18))),"")</f>
        <v>16.240000061</v>
      </c>
      <c r="E18" s="229">
        <f>IF(D18="nt",IFERROR(SMALL('Open 1'!F:F,K18),""),IF(D18&gt;3000,"",IFERROR(SMALL('Open 1'!F:F,K18),"")))</f>
        <v>16.240000061</v>
      </c>
      <c r="F18" s="230" t="str">
        <f t="shared" si="0"/>
        <v>3D</v>
      </c>
      <c r="G18" s="236" t="str">
        <f t="shared" si="1"/>
        <v/>
      </c>
      <c r="J18" s="141"/>
      <c r="K18" s="68">
        <v>17</v>
      </c>
    </row>
    <row r="19" spans="1:12">
      <c r="A19" s="37">
        <f>IFERROR(IF(INDEX('Open 1'!$A:$F,MATCH('Open 1 Results'!$E19,'Open 1'!$F:$F,0),1)&gt;0,INDEX('Open 1'!$A:$F,MATCH('Open 1 Results'!$E19,'Open 1'!$F:$F,0),1),""),"")</f>
        <v>14</v>
      </c>
      <c r="B19" s="228" t="str">
        <f>IFERROR(IF(INDEX('Open 1'!$A:$F,MATCH('Open 1 Results'!$E19,'Open 1'!$F:$F,0),2)&gt;0,INDEX('Open 1'!$A:$F,MATCH('Open 1 Results'!$E19,'Open 1'!$F:$F,0),2),""),"")</f>
        <v>Kailey DeJong</v>
      </c>
      <c r="C19" s="228" t="str">
        <f>IFERROR(IF(INDEX('Open 1'!$A:$F,MATCH('Open 1 Results'!$E19,'Open 1'!$F:$F,0),3)&gt;0,INDEX('Open 1'!$A:$F,MATCH('Open 1 Results'!$E19,'Open 1'!$F:$F,0),3),""),"")</f>
        <v>Ima Corona Gold</v>
      </c>
      <c r="D19" s="229">
        <f>IFERROR(IF(AND(SMALL('Open 1'!F:F,K19)&gt;1000,SMALL('Open 1'!F:F,K19)&lt;3000),"nt",IF(SMALL('Open 1'!F:F,K19)&gt;3000,"",SMALL('Open 1'!F:F,K19))),"")</f>
        <v>16.365000016</v>
      </c>
      <c r="E19" s="229">
        <f>IF(D19="nt",IFERROR(SMALL('Open 1'!F:F,K19),""),IF(D19&gt;3000,"",IFERROR(SMALL('Open 1'!F:F,K19),"")))</f>
        <v>16.365000016</v>
      </c>
      <c r="F19" s="230" t="str">
        <f t="shared" si="0"/>
        <v>3D</v>
      </c>
      <c r="G19" s="236" t="str">
        <f t="shared" si="1"/>
        <v/>
      </c>
      <c r="J19" s="141"/>
      <c r="K19" s="68">
        <v>18</v>
      </c>
    </row>
    <row r="20" spans="1:12">
      <c r="A20" s="37">
        <f>IFERROR(IF(INDEX('Open 1'!$A:$F,MATCH('Open 1 Results'!$E20,'Open 1'!$F:$F,0),1)&gt;0,INDEX('Open 1'!$A:$F,MATCH('Open 1 Results'!$E20,'Open 1'!$F:$F,0),1),""),"")</f>
        <v>10</v>
      </c>
      <c r="B20" s="228" t="str">
        <f>IFERROR(IF(INDEX('Open 1'!$A:$F,MATCH('Open 1 Results'!$E20,'Open 1'!$F:$F,0),2)&gt;0,INDEX('Open 1'!$A:$F,MATCH('Open 1 Results'!$E20,'Open 1'!$F:$F,0),2),""),"")</f>
        <v>Joni Hoffman</v>
      </c>
      <c r="C20" s="228" t="str">
        <f>IFERROR(IF(INDEX('Open 1'!$A:$F,MATCH('Open 1 Results'!$E20,'Open 1'!$F:$F,0),3)&gt;0,INDEX('Open 1'!$A:$F,MATCH('Open 1 Results'!$E20,'Open 1'!$F:$F,0),3),""),"")</f>
        <v>Bullys Lion Queen</v>
      </c>
      <c r="D20" s="229">
        <f>IFERROR(IF(AND(SMALL('Open 1'!F:F,K20)&gt;1000,SMALL('Open 1'!F:F,K20)&lt;3000),"nt",IF(SMALL('Open 1'!F:F,K20)&gt;3000,"",SMALL('Open 1'!F:F,K20))),"")</f>
        <v>16.614000011000002</v>
      </c>
      <c r="E20" s="229">
        <f>IF(D20="nt",IFERROR(SMALL('Open 1'!F:F,K20),""),IF(D20&gt;3000,"",IFERROR(SMALL('Open 1'!F:F,K20),"")))</f>
        <v>16.614000011000002</v>
      </c>
      <c r="F20" s="230" t="str">
        <f t="shared" si="0"/>
        <v>3D</v>
      </c>
      <c r="G20" s="236" t="str">
        <f t="shared" si="1"/>
        <v/>
      </c>
      <c r="J20" s="141"/>
      <c r="K20" s="68">
        <v>19</v>
      </c>
    </row>
    <row r="21" spans="1:12">
      <c r="A21" s="37">
        <f>IFERROR(IF(INDEX('Open 1'!$A:$F,MATCH('Open 1 Results'!$E21,'Open 1'!$F:$F,0),1)&gt;0,INDEX('Open 1'!$A:$F,MATCH('Open 1 Results'!$E21,'Open 1'!$F:$F,0),1),""),"")</f>
        <v>9</v>
      </c>
      <c r="B21" s="228" t="str">
        <f>IFERROR(IF(INDEX('Open 1'!$A:$F,MATCH('Open 1 Results'!$E21,'Open 1'!$F:$F,0),2)&gt;0,INDEX('Open 1'!$A:$F,MATCH('Open 1 Results'!$E21,'Open 1'!$F:$F,0),2),""),"")</f>
        <v>Anne Aamot</v>
      </c>
      <c r="C21" s="228" t="str">
        <f>IFERROR(IF(INDEX('Open 1'!$A:$F,MATCH('Open 1 Results'!$E21,'Open 1'!$F:$F,0),3)&gt;0,INDEX('Open 1'!$A:$F,MATCH('Open 1 Results'!$E21,'Open 1'!$F:$F,0),3),""),"")</f>
        <v>Hattie</v>
      </c>
      <c r="D21" s="229">
        <f>IFERROR(IF(AND(SMALL('Open 1'!F:F,K21)&gt;1000,SMALL('Open 1'!F:F,K21)&lt;3000),"nt",IF(SMALL('Open 1'!F:F,K21)&gt;3000,"",SMALL('Open 1'!F:F,K21))),"")</f>
        <v>16.650000009999999</v>
      </c>
      <c r="E21" s="229">
        <f>IF(D21="nt",IFERROR(SMALL('Open 1'!F:F,K21),""),IF(D21&gt;3000,"",IFERROR(SMALL('Open 1'!F:F,K21),"")))</f>
        <v>16.650000009999999</v>
      </c>
      <c r="F21" s="230" t="str">
        <f t="shared" si="0"/>
        <v>3D</v>
      </c>
      <c r="G21" s="236" t="str">
        <f t="shared" si="1"/>
        <v/>
      </c>
      <c r="J21" s="141"/>
      <c r="K21" s="68">
        <v>20</v>
      </c>
    </row>
    <row r="22" spans="1:12">
      <c r="A22" s="37">
        <f>IFERROR(IF(INDEX('Open 1'!$A:$F,MATCH('Open 1 Results'!$E22,'Open 1'!$F:$F,0),1)&gt;0,INDEX('Open 1'!$A:$F,MATCH('Open 1 Results'!$E22,'Open 1'!$F:$F,0),1),""),"")</f>
        <v>22</v>
      </c>
      <c r="B22" s="228" t="str">
        <f>IFERROR(IF(INDEX('Open 1'!$A:$F,MATCH('Open 1 Results'!$E22,'Open 1'!$F:$F,0),2)&gt;0,INDEX('Open 1'!$A:$F,MATCH('Open 1 Results'!$E22,'Open 1'!$F:$F,0),2),""),"")</f>
        <v>Pam Vankekerix</v>
      </c>
      <c r="C22" s="228" t="str">
        <f>IFERROR(IF(INDEX('Open 1'!$A:$F,MATCH('Open 1 Results'!$E22,'Open 1'!$F:$F,0),3)&gt;0,INDEX('Open 1'!$A:$F,MATCH('Open 1 Results'!$E22,'Open 1'!$F:$F,0),3),""),"")</f>
        <v>JPS kas Im stylish</v>
      </c>
      <c r="D22" s="229">
        <f>IFERROR(IF(AND(SMALL('Open 1'!F:F,K22)&gt;1000,SMALL('Open 1'!F:F,K22)&lt;3000),"nt",IF(SMALL('Open 1'!F:F,K22)&gt;3000,"",SMALL('Open 1'!F:F,K22))),"")</f>
        <v>16.679000025999997</v>
      </c>
      <c r="E22" s="229">
        <f>IF(D22="nt",IFERROR(SMALL('Open 1'!F:F,K22),""),IF(D22&gt;3000,"",IFERROR(SMALL('Open 1'!F:F,K22),"")))</f>
        <v>16.679000025999997</v>
      </c>
      <c r="F22" s="230" t="str">
        <f t="shared" si="0"/>
        <v>3D</v>
      </c>
      <c r="G22" s="236" t="str">
        <f t="shared" si="1"/>
        <v/>
      </c>
      <c r="J22" s="141"/>
      <c r="K22" s="68">
        <v>21</v>
      </c>
      <c r="L22" s="24">
        <v>4</v>
      </c>
    </row>
    <row r="23" spans="1:12">
      <c r="A23" s="37">
        <f>IFERROR(IF(INDEX('Open 1'!$A:$F,MATCH('Open 1 Results'!$E23,'Open 1'!$F:$F,0),1)&gt;0,INDEX('Open 1'!$A:$F,MATCH('Open 1 Results'!$E23,'Open 1'!$F:$F,0),1),""),"")</f>
        <v>5</v>
      </c>
      <c r="B23" s="228" t="str">
        <f>IFERROR(IF(INDEX('Open 1'!$A:$F,MATCH('Open 1 Results'!$E23,'Open 1'!$F:$F,0),2)&gt;0,INDEX('Open 1'!$A:$F,MATCH('Open 1 Results'!$E23,'Open 1'!$F:$F,0),2),""),"")</f>
        <v>Jodi Nelson</v>
      </c>
      <c r="C23" s="228" t="str">
        <f>IFERROR(IF(INDEX('Open 1'!$A:$F,MATCH('Open 1 Results'!$E23,'Open 1'!$F:$F,0),3)&gt;0,INDEX('Open 1'!$A:$F,MATCH('Open 1 Results'!$E23,'Open 1'!$F:$F,0),3),""),"")</f>
        <v>Ava</v>
      </c>
      <c r="D23" s="229">
        <f>IFERROR(IF(AND(SMALL('Open 1'!F:F,K23)&gt;1000,SMALL('Open 1'!F:F,K23)&lt;3000),"nt",IF(SMALL('Open 1'!F:F,K23)&gt;3000,"",SMALL('Open 1'!F:F,K23))),"")</f>
        <v>16.800000005000001</v>
      </c>
      <c r="E23" s="229">
        <f>IF(D23="nt",IFERROR(SMALL('Open 1'!F:F,K23),""),IF(D23&gt;3000,"",IFERROR(SMALL('Open 1'!F:F,K23),"")))</f>
        <v>16.800000005000001</v>
      </c>
      <c r="F23" s="230" t="str">
        <f t="shared" si="0"/>
        <v>3D</v>
      </c>
      <c r="G23" s="236" t="str">
        <f t="shared" si="1"/>
        <v/>
      </c>
      <c r="J23" s="141"/>
      <c r="K23" s="68">
        <v>22</v>
      </c>
    </row>
    <row r="24" spans="1:12">
      <c r="A24" s="37">
        <f>IFERROR(IF(INDEX('Open 1'!$A:$F,MATCH('Open 1 Results'!$E24,'Open 1'!$F:$F,0),1)&gt;0,INDEX('Open 1'!$A:$F,MATCH('Open 1 Results'!$E24,'Open 1'!$F:$F,0),1),""),"")</f>
        <v>4</v>
      </c>
      <c r="B24" s="228" t="str">
        <f>IFERROR(IF(INDEX('Open 1'!$A:$F,MATCH('Open 1 Results'!$E24,'Open 1'!$F:$F,0),2)&gt;0,INDEX('Open 1'!$A:$F,MATCH('Open 1 Results'!$E24,'Open 1'!$F:$F,0),2),""),"")</f>
        <v>Stacy Albers</v>
      </c>
      <c r="C24" s="228" t="str">
        <f>IFERROR(IF(INDEX('Open 1'!$A:$F,MATCH('Open 1 Results'!$E24,'Open 1'!$F:$F,0),3)&gt;0,INDEX('Open 1'!$A:$F,MATCH('Open 1 Results'!$E24,'Open 1'!$F:$F,0),3),""),"")</f>
        <v>Sunny</v>
      </c>
      <c r="D24" s="229">
        <f>IFERROR(IF(AND(SMALL('Open 1'!F:F,K24)&gt;1000,SMALL('Open 1'!F:F,K24)&lt;3000),"nt",IF(SMALL('Open 1'!F:F,K24)&gt;3000,"",SMALL('Open 1'!F:F,K24))),"")</f>
        <v>16.858000004000001</v>
      </c>
      <c r="E24" s="229">
        <f>IF(D24="nt",IFERROR(SMALL('Open 1'!F:F,K24),""),IF(D24&gt;3000,"",IFERROR(SMALL('Open 1'!F:F,K24),"")))</f>
        <v>16.858000004000001</v>
      </c>
      <c r="F24" s="230" t="str">
        <f t="shared" si="0"/>
        <v>3D</v>
      </c>
      <c r="G24" s="236" t="str">
        <f t="shared" si="1"/>
        <v/>
      </c>
      <c r="J24" s="141"/>
      <c r="K24" s="68">
        <v>23</v>
      </c>
    </row>
    <row r="25" spans="1:12">
      <c r="A25" s="37">
        <f>IFERROR(IF(INDEX('Open 1'!$A:$F,MATCH('Open 1 Results'!$E25,'Open 1'!$F:$F,0),1)&gt;0,INDEX('Open 1'!$A:$F,MATCH('Open 1 Results'!$E25,'Open 1'!$F:$F,0),1),""),"")</f>
        <v>28</v>
      </c>
      <c r="B25" s="228" t="str">
        <f>IFERROR(IF(INDEX('Open 1'!$A:$F,MATCH('Open 1 Results'!$E25,'Open 1'!$F:$F,0),2)&gt;0,INDEX('Open 1'!$A:$F,MATCH('Open 1 Results'!$E25,'Open 1'!$F:$F,0),2),""),"")</f>
        <v>Shelby Strand</v>
      </c>
      <c r="C25" s="228" t="str">
        <f>IFERROR(IF(INDEX('Open 1'!$A:$F,MATCH('Open 1 Results'!$E25,'Open 1'!$F:$F,0),3)&gt;0,INDEX('Open 1'!$A:$F,MATCH('Open 1 Results'!$E25,'Open 1'!$F:$F,0),3),""),"")</f>
        <v>Woody</v>
      </c>
      <c r="D25" s="229">
        <f>IFERROR(IF(AND(SMALL('Open 1'!F:F,K25)&gt;1000,SMALL('Open 1'!F:F,K25)&lt;3000),"nt",IF(SMALL('Open 1'!F:F,K25)&gt;3000,"",SMALL('Open 1'!F:F,K25))),"")</f>
        <v>16.861000033</v>
      </c>
      <c r="E25" s="229">
        <f>IF(D25="nt",IFERROR(SMALL('Open 1'!F:F,K25),""),IF(D25&gt;3000,"",IFERROR(SMALL('Open 1'!F:F,K25),"")))</f>
        <v>16.861000033</v>
      </c>
      <c r="F25" s="230" t="str">
        <f t="shared" si="0"/>
        <v>3D</v>
      </c>
      <c r="G25" s="236" t="str">
        <f t="shared" si="1"/>
        <v/>
      </c>
      <c r="J25" s="141"/>
      <c r="K25" s="68">
        <v>24</v>
      </c>
    </row>
    <row r="26" spans="1:12">
      <c r="A26" s="37">
        <f>IFERROR(IF(INDEX('Open 1'!$A:$F,MATCH('Open 1 Results'!$E26,'Open 1'!$F:$F,0),1)&gt;0,INDEX('Open 1'!$A:$F,MATCH('Open 1 Results'!$E26,'Open 1'!$F:$F,0),1),""),"")</f>
        <v>34</v>
      </c>
      <c r="B26" s="228" t="str">
        <f>IFERROR(IF(INDEX('Open 1'!$A:$F,MATCH('Open 1 Results'!$E26,'Open 1'!$F:$F,0),2)&gt;0,INDEX('Open 1'!$A:$F,MATCH('Open 1 Results'!$E26,'Open 1'!$F:$F,0),2),""),"")</f>
        <v>Haylie Dresbach</v>
      </c>
      <c r="C26" s="228" t="str">
        <f>IFERROR(IF(INDEX('Open 1'!$A:$F,MATCH('Open 1 Results'!$E26,'Open 1'!$F:$F,0),3)&gt;0,INDEX('Open 1'!$A:$F,MATCH('Open 1 Results'!$E26,'Open 1'!$F:$F,0),3),""),"")</f>
        <v>Onyx</v>
      </c>
      <c r="D26" s="229">
        <f>IFERROR(IF(AND(SMALL('Open 1'!F:F,K26)&gt;1000,SMALL('Open 1'!F:F,K26)&lt;3000),"nt",IF(SMALL('Open 1'!F:F,K26)&gt;3000,"",SMALL('Open 1'!F:F,K26))),"")</f>
        <v>16.94200004</v>
      </c>
      <c r="E26" s="229">
        <f>IF(D26="nt",IFERROR(SMALL('Open 1'!F:F,K26),""),IF(D26&gt;3000,"",IFERROR(SMALL('Open 1'!F:F,K26),"")))</f>
        <v>16.94200004</v>
      </c>
      <c r="F26" s="230" t="str">
        <f t="shared" si="0"/>
        <v>3D</v>
      </c>
      <c r="G26" s="236" t="str">
        <f t="shared" si="1"/>
        <v/>
      </c>
      <c r="J26" s="141"/>
      <c r="K26" s="68">
        <v>25</v>
      </c>
    </row>
    <row r="27" spans="1:12">
      <c r="A27" s="37">
        <f>IFERROR(IF(INDEX('Open 1'!$A:$F,MATCH('Open 1 Results'!$E27,'Open 1'!$F:$F,0),1)&gt;0,INDEX('Open 1'!$A:$F,MATCH('Open 1 Results'!$E27,'Open 1'!$F:$F,0),1),""),"")</f>
        <v>18</v>
      </c>
      <c r="B27" s="228" t="str">
        <f>IFERROR(IF(INDEX('Open 1'!$A:$F,MATCH('Open 1 Results'!$E27,'Open 1'!$F:$F,0),2)&gt;0,INDEX('Open 1'!$A:$F,MATCH('Open 1 Results'!$E27,'Open 1'!$F:$F,0),2),""),"")</f>
        <v>Shannon Sokolowski</v>
      </c>
      <c r="C27" s="228" t="str">
        <f>IFERROR(IF(INDEX('Open 1'!$A:$F,MATCH('Open 1 Results'!$E27,'Open 1'!$F:$F,0),3)&gt;0,INDEX('Open 1'!$A:$F,MATCH('Open 1 Results'!$E27,'Open 1'!$F:$F,0),3),""),"")</f>
        <v>Horse 1</v>
      </c>
      <c r="D27" s="229">
        <f>IFERROR(IF(AND(SMALL('Open 1'!F:F,K27)&gt;1000,SMALL('Open 1'!F:F,K27)&lt;3000),"nt",IF(SMALL('Open 1'!F:F,K27)&gt;3000,"",SMALL('Open 1'!F:F,K27))),"")</f>
        <v>17.199000021000003</v>
      </c>
      <c r="E27" s="229">
        <f>IF(D27="nt",IFERROR(SMALL('Open 1'!F:F,K27),""),IF(D27&gt;3000,"",IFERROR(SMALL('Open 1'!F:F,K27),"")))</f>
        <v>17.199000021000003</v>
      </c>
      <c r="F27" s="230" t="str">
        <f t="shared" si="0"/>
        <v>4D</v>
      </c>
      <c r="G27" s="236" t="str">
        <f t="shared" si="1"/>
        <v>4D</v>
      </c>
      <c r="J27" s="141"/>
      <c r="K27" s="68">
        <v>26</v>
      </c>
    </row>
    <row r="28" spans="1:12">
      <c r="A28" s="37">
        <f>IFERROR(IF(INDEX('Open 1'!$A:$F,MATCH('Open 1 Results'!$E28,'Open 1'!$F:$F,0),1)&gt;0,INDEX('Open 1'!$A:$F,MATCH('Open 1 Results'!$E28,'Open 1'!$F:$F,0),1),""),"")</f>
        <v>7</v>
      </c>
      <c r="B28" s="228" t="str">
        <f>IFERROR(IF(INDEX('Open 1'!$A:$F,MATCH('Open 1 Results'!$E28,'Open 1'!$F:$F,0),2)&gt;0,INDEX('Open 1'!$A:$F,MATCH('Open 1 Results'!$E28,'Open 1'!$F:$F,0),2),""),"")</f>
        <v>Elaine Hagen</v>
      </c>
      <c r="C28" s="228" t="str">
        <f>IFERROR(IF(INDEX('Open 1'!$A:$F,MATCH('Open 1 Results'!$E28,'Open 1'!$F:$F,0),3)&gt;0,INDEX('Open 1'!$A:$F,MATCH('Open 1 Results'!$E28,'Open 1'!$F:$F,0),3),""),"")</f>
        <v>MIP Streaking Seltzer</v>
      </c>
      <c r="D28" s="229">
        <f>IFERROR(IF(AND(SMALL('Open 1'!F:F,K28)&gt;1000,SMALL('Open 1'!F:F,K28)&lt;3000),"nt",IF(SMALL('Open 1'!F:F,K28)&gt;3000,"",SMALL('Open 1'!F:F,K28))),"")</f>
        <v>17.240000007999999</v>
      </c>
      <c r="E28" s="229">
        <f>IF(D28="nt",IFERROR(SMALL('Open 1'!F:F,K28),""),IF(D28&gt;3000,"",IFERROR(SMALL('Open 1'!F:F,K28),"")))</f>
        <v>17.240000007999999</v>
      </c>
      <c r="F28" s="230" t="str">
        <f t="shared" si="0"/>
        <v>4D</v>
      </c>
      <c r="G28" s="236" t="str">
        <f t="shared" si="1"/>
        <v/>
      </c>
      <c r="J28" s="141"/>
      <c r="K28" s="68">
        <v>27</v>
      </c>
      <c r="L28" s="24">
        <v>5</v>
      </c>
    </row>
    <row r="29" spans="1:12">
      <c r="A29" s="37">
        <f>IFERROR(IF(INDEX('Open 1'!$A:$F,MATCH('Open 1 Results'!$E29,'Open 1'!$F:$F,0),1)&gt;0,INDEX('Open 1'!$A:$F,MATCH('Open 1 Results'!$E29,'Open 1'!$F:$F,0),1),""),"")</f>
        <v>45</v>
      </c>
      <c r="B29" s="228" t="str">
        <f>IFERROR(IF(INDEX('Open 1'!$A:$F,MATCH('Open 1 Results'!$E29,'Open 1'!$F:$F,0),2)&gt;0,INDEX('Open 1'!$A:$F,MATCH('Open 1 Results'!$E29,'Open 1'!$F:$F,0),2),""),"")</f>
        <v>Anne Aamot</v>
      </c>
      <c r="C29" s="228" t="str">
        <f>IFERROR(IF(INDEX('Open 1'!$A:$F,MATCH('Open 1 Results'!$E29,'Open 1'!$F:$F,0),3)&gt;0,INDEX('Open 1'!$A:$F,MATCH('Open 1 Results'!$E29,'Open 1'!$F:$F,0),3),""),"")</f>
        <v>streaker</v>
      </c>
      <c r="D29" s="229">
        <f>IFERROR(IF(AND(SMALL('Open 1'!F:F,K29)&gt;1000,SMALL('Open 1'!F:F,K29)&lt;3000),"nt",IF(SMALL('Open 1'!F:F,K29)&gt;3000,"",SMALL('Open 1'!F:F,K29))),"")</f>
        <v>17.344000053000002</v>
      </c>
      <c r="E29" s="229">
        <f>IF(D29="nt",IFERROR(SMALL('Open 1'!F:F,K29),""),IF(D29&gt;3000,"",IFERROR(SMALL('Open 1'!F:F,K29),"")))</f>
        <v>17.344000053000002</v>
      </c>
      <c r="F29" s="230" t="str">
        <f t="shared" si="0"/>
        <v>4D</v>
      </c>
      <c r="G29" s="236" t="str">
        <f t="shared" si="1"/>
        <v/>
      </c>
      <c r="J29" s="141"/>
      <c r="K29" s="68">
        <v>28</v>
      </c>
    </row>
    <row r="30" spans="1:12">
      <c r="A30" s="37">
        <f>IFERROR(IF(INDEX('Open 1'!$A:$F,MATCH('Open 1 Results'!$E30,'Open 1'!$F:$F,0),1)&gt;0,INDEX('Open 1'!$A:$F,MATCH('Open 1 Results'!$E30,'Open 1'!$F:$F,0),1),""),"")</f>
        <v>43</v>
      </c>
      <c r="B30" s="228" t="str">
        <f>IFERROR(IF(INDEX('Open 1'!$A:$F,MATCH('Open 1 Results'!$E30,'Open 1'!$F:$F,0),2)&gt;0,INDEX('Open 1'!$A:$F,MATCH('Open 1 Results'!$E30,'Open 1'!$F:$F,0),2),""),"")</f>
        <v>Elaine Hagen</v>
      </c>
      <c r="C30" s="228" t="str">
        <f>IFERROR(IF(INDEX('Open 1'!$A:$F,MATCH('Open 1 Results'!$E30,'Open 1'!$F:$F,0),3)&gt;0,INDEX('Open 1'!$A:$F,MATCH('Open 1 Results'!$E30,'Open 1'!$F:$F,0),3),""),"")</f>
        <v>Sawyers Joe Glo</v>
      </c>
      <c r="D30" s="229">
        <f>IFERROR(IF(AND(SMALL('Open 1'!F:F,K30)&gt;1000,SMALL('Open 1'!F:F,K30)&lt;3000),"nt",IF(SMALL('Open 1'!F:F,K30)&gt;3000,"",SMALL('Open 1'!F:F,K30))),"")</f>
        <v>17.648000051</v>
      </c>
      <c r="E30" s="229">
        <f>IF(D30="nt",IFERROR(SMALL('Open 1'!F:F,K30),""),IF(D30&gt;3000,"",IFERROR(SMALL('Open 1'!F:F,K30),"")))</f>
        <v>17.648000051</v>
      </c>
      <c r="F30" s="230" t="str">
        <f t="shared" si="0"/>
        <v>4D</v>
      </c>
      <c r="G30" s="236" t="str">
        <f t="shared" si="1"/>
        <v/>
      </c>
      <c r="J30" s="141"/>
      <c r="K30" s="68">
        <v>29</v>
      </c>
      <c r="L30" s="24">
        <v>4</v>
      </c>
    </row>
    <row r="31" spans="1:12">
      <c r="A31" s="37">
        <f>IFERROR(IF(INDEX('Open 1'!$A:$F,MATCH('Open 1 Results'!$E31,'Open 1'!$F:$F,0),1)&gt;0,INDEX('Open 1'!$A:$F,MATCH('Open 1 Results'!$E31,'Open 1'!$F:$F,0),1),""),"")</f>
        <v>36</v>
      </c>
      <c r="B31" s="228" t="str">
        <f>IFERROR(IF(INDEX('Open 1'!$A:$F,MATCH('Open 1 Results'!$E31,'Open 1'!$F:$F,0),2)&gt;0,INDEX('Open 1'!$A:$F,MATCH('Open 1 Results'!$E31,'Open 1'!$F:$F,0),2),""),"")</f>
        <v>Olvia Selleck</v>
      </c>
      <c r="C31" s="228" t="str">
        <f>IFERROR(IF(INDEX('Open 1'!$A:$F,MATCH('Open 1 Results'!$E31,'Open 1'!$F:$F,0),3)&gt;0,INDEX('Open 1'!$A:$F,MATCH('Open 1 Results'!$E31,'Open 1'!$F:$F,0),3),""),"")</f>
        <v>Triple Black Caddy</v>
      </c>
      <c r="D31" s="229">
        <f>IFERROR(IF(AND(SMALL('Open 1'!F:F,K31)&gt;1000,SMALL('Open 1'!F:F,K31)&lt;3000),"nt",IF(SMALL('Open 1'!F:F,K31)&gt;3000,"",SMALL('Open 1'!F:F,K31))),"")</f>
        <v>17.818000043000001</v>
      </c>
      <c r="E31" s="229">
        <f>IF(D31="nt",IFERROR(SMALL('Open 1'!F:F,K31),""),IF(D31&gt;3000,"",IFERROR(SMALL('Open 1'!F:F,K31),"")))</f>
        <v>17.818000043000001</v>
      </c>
      <c r="F31" s="230" t="str">
        <f t="shared" si="0"/>
        <v>4D</v>
      </c>
      <c r="G31" s="236" t="str">
        <f t="shared" si="1"/>
        <v/>
      </c>
      <c r="J31" s="141"/>
      <c r="K31" s="68">
        <v>30</v>
      </c>
    </row>
    <row r="32" spans="1:12">
      <c r="A32" s="37">
        <f>IFERROR(IF(INDEX('Open 1'!$A:$F,MATCH('Open 1 Results'!$E32,'Open 1'!$F:$F,0),1)&gt;0,INDEX('Open 1'!$A:$F,MATCH('Open 1 Results'!$E32,'Open 1'!$F:$F,0),1),""),"")</f>
        <v>23</v>
      </c>
      <c r="B32" s="228" t="str">
        <f>IFERROR(IF(INDEX('Open 1'!$A:$F,MATCH('Open 1 Results'!$E32,'Open 1'!$F:$F,0),2)&gt;0,INDEX('Open 1'!$A:$F,MATCH('Open 1 Results'!$E32,'Open 1'!$F:$F,0),2),""),"")</f>
        <v>Kellie Vanderbrink</v>
      </c>
      <c r="C32" s="228" t="str">
        <f>IFERROR(IF(INDEX('Open 1'!$A:$F,MATCH('Open 1 Results'!$E32,'Open 1'!$F:$F,0),3)&gt;0,INDEX('Open 1'!$A:$F,MATCH('Open 1 Results'!$E32,'Open 1'!$F:$F,0),3),""),"")</f>
        <v xml:space="preserve">Wild Woman </v>
      </c>
      <c r="D32" s="229">
        <f>IFERROR(IF(AND(SMALL('Open 1'!F:F,K32)&gt;1000,SMALL('Open 1'!F:F,K32)&lt;3000),"nt",IF(SMALL('Open 1'!F:F,K32)&gt;3000,"",SMALL('Open 1'!F:F,K32))),"")</f>
        <v>18.117000027</v>
      </c>
      <c r="E32" s="229">
        <f>IF(D32="nt",IFERROR(SMALL('Open 1'!F:F,K32),""),IF(D32&gt;3000,"",IFERROR(SMALL('Open 1'!F:F,K32),"")))</f>
        <v>18.117000027</v>
      </c>
      <c r="F32" s="230" t="str">
        <f t="shared" si="0"/>
        <v>4D</v>
      </c>
      <c r="G32" s="236" t="str">
        <f t="shared" si="1"/>
        <v/>
      </c>
      <c r="J32" s="141"/>
      <c r="K32" s="68">
        <v>31</v>
      </c>
      <c r="L32" s="24">
        <v>3</v>
      </c>
    </row>
    <row r="33" spans="1:11">
      <c r="A33" s="37">
        <f>IFERROR(IF(INDEX('Open 1'!$A:$F,MATCH('Open 1 Results'!$E33,'Open 1'!$F:$F,0),1)&gt;0,INDEX('Open 1'!$A:$F,MATCH('Open 1 Results'!$E33,'Open 1'!$F:$F,0),1),""),"")</f>
        <v>24</v>
      </c>
      <c r="B33" s="228" t="str">
        <f>IFERROR(IF(INDEX('Open 1'!$A:$F,MATCH('Open 1 Results'!$E33,'Open 1'!$F:$F,0),2)&gt;0,INDEX('Open 1'!$A:$F,MATCH('Open 1 Results'!$E33,'Open 1'!$F:$F,0),2),""),"")</f>
        <v>Ronna Pinney</v>
      </c>
      <c r="C33" s="228" t="str">
        <f>IFERROR(IF(INDEX('Open 1'!$A:$F,MATCH('Open 1 Results'!$E33,'Open 1'!$F:$F,0),3)&gt;0,INDEX('Open 1'!$A:$F,MATCH('Open 1 Results'!$E33,'Open 1'!$F:$F,0),3),""),"")</f>
        <v>SP Streaknfreaknfast</v>
      </c>
      <c r="D33" s="229">
        <f>IFERROR(IF(AND(SMALL('Open 1'!F:F,K33)&gt;1000,SMALL('Open 1'!F:F,K33)&lt;3000),"nt",IF(SMALL('Open 1'!F:F,K33)&gt;3000,"",SMALL('Open 1'!F:F,K33))),"")</f>
        <v>19.557000027999997</v>
      </c>
      <c r="E33" s="229">
        <f>IF(D33="nt",IFERROR(SMALL('Open 1'!F:F,K33),""),IF(D33&gt;3000,"",IFERROR(SMALL('Open 1'!F:F,K33),"")))</f>
        <v>19.557000027999997</v>
      </c>
      <c r="F33" s="230" t="str">
        <f t="shared" si="0"/>
        <v>4D</v>
      </c>
      <c r="G33" s="236" t="str">
        <f t="shared" si="1"/>
        <v/>
      </c>
      <c r="J33" s="141"/>
      <c r="K33" s="68">
        <v>32</v>
      </c>
    </row>
    <row r="34" spans="1:11">
      <c r="A34" s="37">
        <f>IFERROR(IF(INDEX('Open 1'!$A:$F,MATCH('Open 1 Results'!$E34,'Open 1'!$F:$F,0),1)&gt;0,INDEX('Open 1'!$A:$F,MATCH('Open 1 Results'!$E34,'Open 1'!$F:$F,0),1),""),"")</f>
        <v>12</v>
      </c>
      <c r="B34" s="228" t="str">
        <f>IFERROR(IF(INDEX('Open 1'!$A:$F,MATCH('Open 1 Results'!$E34,'Open 1'!$F:$F,0),2)&gt;0,INDEX('Open 1'!$A:$F,MATCH('Open 1 Results'!$E34,'Open 1'!$F:$F,0),2),""),"")</f>
        <v>Chelsey Mielke</v>
      </c>
      <c r="C34" s="228" t="str">
        <f>IFERROR(IF(INDEX('Open 1'!$A:$F,MATCH('Open 1 Results'!$E34,'Open 1'!$F:$F,0),3)&gt;0,INDEX('Open 1'!$A:$F,MATCH('Open 1 Results'!$E34,'Open 1'!$F:$F,0),3),""),"")</f>
        <v>Blue</v>
      </c>
      <c r="D34" s="229">
        <f>IFERROR(IF(AND(SMALL('Open 1'!F:F,K34)&gt;1000,SMALL('Open 1'!F:F,K34)&lt;3000),"nt",IF(SMALL('Open 1'!F:F,K34)&gt;3000,"",SMALL('Open 1'!F:F,K34))),"")</f>
        <v>19.979000014</v>
      </c>
      <c r="E34" s="229">
        <f>IF(D34="nt",IFERROR(SMALL('Open 1'!F:F,K34),""),IF(D34&gt;3000,"",IFERROR(SMALL('Open 1'!F:F,K34),"")))</f>
        <v>19.979000014</v>
      </c>
      <c r="F34" s="230" t="str">
        <f t="shared" si="0"/>
        <v>4D</v>
      </c>
      <c r="G34" s="236" t="str">
        <f t="shared" si="1"/>
        <v/>
      </c>
      <c r="J34" s="141"/>
      <c r="K34" s="68">
        <v>33</v>
      </c>
    </row>
    <row r="35" spans="1:11">
      <c r="A35" s="37">
        <f>IFERROR(IF(INDEX('Open 1'!$A:$F,MATCH('Open 1 Results'!$E35,'Open 1'!$F:$F,0),1)&gt;0,INDEX('Open 1'!$A:$F,MATCH('Open 1 Results'!$E35,'Open 1'!$F:$F,0),1),""),"")</f>
        <v>41</v>
      </c>
      <c r="B35" s="228" t="str">
        <f>IFERROR(IF(INDEX('Open 1'!$A:$F,MATCH('Open 1 Results'!$E35,'Open 1'!$F:$F,0),2)&gt;0,INDEX('Open 1'!$A:$F,MATCH('Open 1 Results'!$E35,'Open 1'!$F:$F,0),2),""),"")</f>
        <v>Karlie Gehm</v>
      </c>
      <c r="C35" s="228" t="str">
        <f>IFERROR(IF(INDEX('Open 1'!$A:$F,MATCH('Open 1 Results'!$E35,'Open 1'!$F:$F,0),3)&gt;0,INDEX('Open 1'!$A:$F,MATCH('Open 1 Results'!$E35,'Open 1'!$F:$F,0),3),""),"")</f>
        <v>TS Go Streakin Easy</v>
      </c>
      <c r="D35" s="229">
        <f>IFERROR(IF(AND(SMALL('Open 1'!F:F,K35)&gt;1000,SMALL('Open 1'!F:F,K35)&lt;3000),"nt",IF(SMALL('Open 1'!F:F,K35)&gt;3000,"",SMALL('Open 1'!F:F,K35))),"")</f>
        <v>23.746000048999999</v>
      </c>
      <c r="E35" s="229">
        <f>IF(D35="nt",IFERROR(SMALL('Open 1'!F:F,K35),""),IF(D35&gt;3000,"",IFERROR(SMALL('Open 1'!F:F,K35),"")))</f>
        <v>23.746000048999999</v>
      </c>
      <c r="F35" s="230" t="str">
        <f t="shared" si="0"/>
        <v>4D</v>
      </c>
      <c r="G35" s="236" t="str">
        <f t="shared" si="1"/>
        <v/>
      </c>
      <c r="J35" s="141"/>
      <c r="K35" s="68">
        <v>34</v>
      </c>
    </row>
    <row r="36" spans="1:11">
      <c r="A36" s="37">
        <f>IFERROR(IF(INDEX('Open 1'!$A:$F,MATCH('Open 1 Results'!$E36,'Open 1'!$F:$F,0),1)&gt;0,INDEX('Open 1'!$A:$F,MATCH('Open 1 Results'!$E36,'Open 1'!$F:$F,0),1),""),"")</f>
        <v>1</v>
      </c>
      <c r="B36" s="228" t="str">
        <f>IFERROR(IF(INDEX('Open 1'!$A:$F,MATCH('Open 1 Results'!$E36,'Open 1'!$F:$F,0),2)&gt;0,INDEX('Open 1'!$A:$F,MATCH('Open 1 Results'!$E36,'Open 1'!$F:$F,0),2),""),"")</f>
        <v>Callie Aamot</v>
      </c>
      <c r="C36" s="228" t="str">
        <f>IFERROR(IF(INDEX('Open 1'!$A:$F,MATCH('Open 1 Results'!$E36,'Open 1'!$F:$F,0),3)&gt;0,INDEX('Open 1'!$A:$F,MATCH('Open 1 Results'!$E36,'Open 1'!$F:$F,0),3),""),"")</f>
        <v>FamousFrenchCandy</v>
      </c>
      <c r="D36" s="229">
        <f>IFERROR(IF(AND(SMALL('Open 1'!F:F,K36)&gt;1000,SMALL('Open 1'!F:F,K36)&lt;3000),"nt",IF(SMALL('Open 1'!F:F,K36)&gt;3000,"",SMALL('Open 1'!F:F,K36))),"")</f>
        <v>27.832000001000001</v>
      </c>
      <c r="E36" s="229">
        <f>IF(D36="nt",IFERROR(SMALL('Open 1'!F:F,K36),""),IF(D36&gt;3000,"",IFERROR(SMALL('Open 1'!F:F,K36),"")))</f>
        <v>27.832000001000001</v>
      </c>
      <c r="F36" s="230" t="str">
        <f t="shared" si="0"/>
        <v>4D</v>
      </c>
      <c r="G36" s="236" t="str">
        <f t="shared" si="1"/>
        <v/>
      </c>
      <c r="J36" s="141"/>
      <c r="K36" s="68">
        <v>35</v>
      </c>
    </row>
    <row r="37" spans="1:11">
      <c r="A37" s="37">
        <f>IFERROR(IF(INDEX('Open 1'!$A:$F,MATCH('Open 1 Results'!$E37,'Open 1'!$F:$F,0),1)&gt;0,INDEX('Open 1'!$A:$F,MATCH('Open 1 Results'!$E37,'Open 1'!$F:$F,0),1),""),"")</f>
        <v>40</v>
      </c>
      <c r="B37" s="228" t="str">
        <f>IFERROR(IF(INDEX('Open 1'!$A:$F,MATCH('Open 1 Results'!$E37,'Open 1'!$F:$F,0),2)&gt;0,INDEX('Open 1'!$A:$F,MATCH('Open 1 Results'!$E37,'Open 1'!$F:$F,0),2),""),"")</f>
        <v>Carmindee Ricky</v>
      </c>
      <c r="C37" s="228" t="str">
        <f>IFERROR(IF(INDEX('Open 1'!$A:$F,MATCH('Open 1 Results'!$E37,'Open 1'!$F:$F,0),3)&gt;0,INDEX('Open 1'!$A:$F,MATCH('Open 1 Results'!$E37,'Open 1'!$F:$F,0),3),""),"")</f>
        <v>charm</v>
      </c>
      <c r="D37" s="229">
        <f>IFERROR(IF(AND(SMALL('Open 1'!F:F,K37)&gt;1000,SMALL('Open 1'!F:F,K37)&lt;3000),"nt",IF(SMALL('Open 1'!F:F,K37)&gt;3000,"",SMALL('Open 1'!F:F,K37))),"")</f>
        <v>915.65000004699993</v>
      </c>
      <c r="E37" s="229">
        <f>IF(D37="nt",IFERROR(SMALL('Open 1'!F:F,K37),""),IF(D37&gt;3000,"",IFERROR(SMALL('Open 1'!F:F,K37),"")))</f>
        <v>915.65000004699993</v>
      </c>
      <c r="F37" s="230" t="str">
        <f t="shared" si="0"/>
        <v>4D</v>
      </c>
      <c r="G37" s="236" t="str">
        <f t="shared" si="1"/>
        <v/>
      </c>
      <c r="J37" s="141"/>
      <c r="K37" s="68">
        <v>36</v>
      </c>
    </row>
    <row r="38" spans="1:11">
      <c r="A38" s="37">
        <f>IFERROR(IF(INDEX('Open 1'!$A:$F,MATCH('Open 1 Results'!$E38,'Open 1'!$F:$F,0),1)&gt;0,INDEX('Open 1'!$A:$F,MATCH('Open 1 Results'!$E38,'Open 1'!$F:$F,0),1),""),"")</f>
        <v>32</v>
      </c>
      <c r="B38" s="228" t="str">
        <f>IFERROR(IF(INDEX('Open 1'!$A:$F,MATCH('Open 1 Results'!$E38,'Open 1'!$F:$F,0),2)&gt;0,INDEX('Open 1'!$A:$F,MATCH('Open 1 Results'!$E38,'Open 1'!$F:$F,0),2),""),"")</f>
        <v>Stacy Albers</v>
      </c>
      <c r="C38" s="228" t="str">
        <f>IFERROR(IF(INDEX('Open 1'!$A:$F,MATCH('Open 1 Results'!$E38,'Open 1'!$F:$F,0),3)&gt;0,INDEX('Open 1'!$A:$F,MATCH('Open 1 Results'!$E38,'Open 1'!$F:$F,0),3),""),"")</f>
        <v>Jett</v>
      </c>
      <c r="D38" s="229">
        <f>IFERROR(IF(AND(SMALL('Open 1'!F:F,K38)&gt;1000,SMALL('Open 1'!F:F,K38)&lt;3000),"nt",IF(SMALL('Open 1'!F:F,K38)&gt;3000,"",SMALL('Open 1'!F:F,K38))),"")</f>
        <v>915.77300003800008</v>
      </c>
      <c r="E38" s="229">
        <f>IF(D38="nt",IFERROR(SMALL('Open 1'!F:F,K38),""),IF(D38&gt;3000,"",IFERROR(SMALL('Open 1'!F:F,K38),"")))</f>
        <v>915.77300003800008</v>
      </c>
      <c r="F38" s="230" t="str">
        <f t="shared" si="0"/>
        <v>4D</v>
      </c>
      <c r="G38" s="236" t="str">
        <f t="shared" si="1"/>
        <v/>
      </c>
      <c r="J38" s="141"/>
      <c r="K38" s="68">
        <v>37</v>
      </c>
    </row>
    <row r="39" spans="1:11">
      <c r="A39" s="37">
        <f>IFERROR(IF(INDEX('Open 1'!$A:$F,MATCH('Open 1 Results'!$E39,'Open 1'!$F:$F,0),1)&gt;0,INDEX('Open 1'!$A:$F,MATCH('Open 1 Results'!$E39,'Open 1'!$F:$F,0),1),""),"")</f>
        <v>52</v>
      </c>
      <c r="B39" s="228" t="str">
        <f>IFERROR(IF(INDEX('Open 1'!$A:$F,MATCH('Open 1 Results'!$E39,'Open 1'!$F:$F,0),2)&gt;0,INDEX('Open 1'!$A:$F,MATCH('Open 1 Results'!$E39,'Open 1'!$F:$F,0),2),""),"")</f>
        <v>Trinity Chapman</v>
      </c>
      <c r="C39" s="228" t="str">
        <f>IFERROR(IF(INDEX('Open 1'!$A:$F,MATCH('Open 1 Results'!$E39,'Open 1'!$F:$F,0),3)&gt;0,INDEX('Open 1'!$A:$F,MATCH('Open 1 Results'!$E39,'Open 1'!$F:$F,0),3),""),"")</f>
        <v>Fancy</v>
      </c>
      <c r="D39" s="229">
        <f>IFERROR(IF(AND(SMALL('Open 1'!F:F,K39)&gt;1000,SMALL('Open 1'!F:F,K39)&lt;3000),"nt",IF(SMALL('Open 1'!F:F,K39)&gt;3000,"",SMALL('Open 1'!F:F,K39))),"")</f>
        <v>916.37000006200003</v>
      </c>
      <c r="E39" s="229">
        <f>IF(D39="nt",IFERROR(SMALL('Open 1'!F:F,K39),""),IF(D39&gt;3000,"",IFERROR(SMALL('Open 1'!F:F,K39),"")))</f>
        <v>916.37000006200003</v>
      </c>
      <c r="F39" s="230" t="str">
        <f t="shared" si="0"/>
        <v>4D</v>
      </c>
      <c r="G39" s="236" t="str">
        <f t="shared" si="1"/>
        <v/>
      </c>
      <c r="J39" s="141"/>
      <c r="K39" s="68">
        <v>38</v>
      </c>
    </row>
    <row r="40" spans="1:11">
      <c r="A40" s="37">
        <f>IFERROR(IF(INDEX('Open 1'!$A:$F,MATCH('Open 1 Results'!$E40,'Open 1'!$F:$F,0),1)&gt;0,INDEX('Open 1'!$A:$F,MATCH('Open 1 Results'!$E40,'Open 1'!$F:$F,0),1),""),"")</f>
        <v>13</v>
      </c>
      <c r="B40" s="228" t="str">
        <f>IFERROR(IF(INDEX('Open 1'!$A:$F,MATCH('Open 1 Results'!$E40,'Open 1'!$F:$F,0),2)&gt;0,INDEX('Open 1'!$A:$F,MATCH('Open 1 Results'!$E40,'Open 1'!$F:$F,0),2),""),"")</f>
        <v>Katie Koedam</v>
      </c>
      <c r="C40" s="228" t="str">
        <f>IFERROR(IF(INDEX('Open 1'!$A:$F,MATCH('Open 1 Results'!$E40,'Open 1'!$F:$F,0),3)&gt;0,INDEX('Open 1'!$A:$F,MATCH('Open 1 Results'!$E40,'Open 1'!$F:$F,0),3),""),"")</f>
        <v>Star</v>
      </c>
      <c r="D40" s="229">
        <f>IFERROR(IF(AND(SMALL('Open 1'!F:F,K40)&gt;1000,SMALL('Open 1'!F:F,K40)&lt;3000),"nt",IF(SMALL('Open 1'!F:F,K40)&gt;3000,"",SMALL('Open 1'!F:F,K40))),"")</f>
        <v>916.89800001499998</v>
      </c>
      <c r="E40" s="229">
        <f>IF(D40="nt",IFERROR(SMALL('Open 1'!F:F,K40),""),IF(D40&gt;3000,"",IFERROR(SMALL('Open 1'!F:F,K40),"")))</f>
        <v>916.89800001499998</v>
      </c>
      <c r="F40" s="230" t="str">
        <f t="shared" si="0"/>
        <v>4D</v>
      </c>
      <c r="G40" s="236" t="str">
        <f t="shared" si="1"/>
        <v/>
      </c>
      <c r="J40" s="141"/>
      <c r="K40" s="68">
        <v>39</v>
      </c>
    </row>
    <row r="41" spans="1:11">
      <c r="A41" s="37">
        <f>IFERROR(IF(INDEX('Open 1'!$A:$F,MATCH('Open 1 Results'!$E41,'Open 1'!$F:$F,0),1)&gt;0,INDEX('Open 1'!$A:$F,MATCH('Open 1 Results'!$E41,'Open 1'!$F:$F,0),1),""),"")</f>
        <v>15</v>
      </c>
      <c r="B41" s="228" t="str">
        <f>IFERROR(IF(INDEX('Open 1'!$A:$F,MATCH('Open 1 Results'!$E41,'Open 1'!$F:$F,0),2)&gt;0,INDEX('Open 1'!$A:$F,MATCH('Open 1 Results'!$E41,'Open 1'!$F:$F,0),2),""),"")</f>
        <v>Kaylee Novak</v>
      </c>
      <c r="C41" s="228" t="str">
        <f>IFERROR(IF(INDEX('Open 1'!$A:$F,MATCH('Open 1 Results'!$E41,'Open 1'!$F:$F,0),3)&gt;0,INDEX('Open 1'!$A:$F,MATCH('Open 1 Results'!$E41,'Open 1'!$F:$F,0),3),""),"")</f>
        <v>Linx</v>
      </c>
      <c r="D41" s="229">
        <f>IFERROR(IF(AND(SMALL('Open 1'!F:F,K41)&gt;1000,SMALL('Open 1'!F:F,K41)&lt;3000),"nt",IF(SMALL('Open 1'!F:F,K41)&gt;3000,"",SMALL('Open 1'!F:F,K41))),"")</f>
        <v>917.56800001700003</v>
      </c>
      <c r="E41" s="229">
        <f>IF(D41="nt",IFERROR(SMALL('Open 1'!F:F,K41),""),IF(D41&gt;3000,"",IFERROR(SMALL('Open 1'!F:F,K41),"")))</f>
        <v>917.56800001700003</v>
      </c>
      <c r="F41" s="230" t="str">
        <f t="shared" si="0"/>
        <v>4D</v>
      </c>
      <c r="G41" s="236" t="str">
        <f t="shared" si="1"/>
        <v/>
      </c>
      <c r="J41" s="141"/>
      <c r="K41" s="68">
        <v>40</v>
      </c>
    </row>
    <row r="42" spans="1:11">
      <c r="A42" s="37">
        <f>IFERROR(IF(INDEX('Open 1'!$A:$F,MATCH('Open 1 Results'!$E42,'Open 1'!$F:$F,0),1)&gt;0,INDEX('Open 1'!$A:$F,MATCH('Open 1 Results'!$E42,'Open 1'!$F:$F,0),1),""),"")</f>
        <v>48</v>
      </c>
      <c r="B42" s="228" t="str">
        <f>IFERROR(IF(INDEX('Open 1'!$A:$F,MATCH('Open 1 Results'!$E42,'Open 1'!$F:$F,0),2)&gt;0,INDEX('Open 1'!$A:$F,MATCH('Open 1 Results'!$E42,'Open 1'!$F:$F,0),2),""),"")</f>
        <v>Katie Novak</v>
      </c>
      <c r="C42" s="228" t="str">
        <f>IFERROR(IF(INDEX('Open 1'!$A:$F,MATCH('Open 1 Results'!$E42,'Open 1'!$F:$F,0),3)&gt;0,INDEX('Open 1'!$A:$F,MATCH('Open 1 Results'!$E42,'Open 1'!$F:$F,0),3),""),"")</f>
        <v xml:space="preserve">Linx </v>
      </c>
      <c r="D42" s="229">
        <f>IFERROR(IF(AND(SMALL('Open 1'!F:F,K42)&gt;1000,SMALL('Open 1'!F:F,K42)&lt;3000),"nt",IF(SMALL('Open 1'!F:F,K42)&gt;3000,"",SMALL('Open 1'!F:F,K42))),"")</f>
        <v>918.10200005699994</v>
      </c>
      <c r="E42" s="229">
        <f>IF(D42="nt",IFERROR(SMALL('Open 1'!F:F,K42),""),IF(D42&gt;3000,"",IFERROR(SMALL('Open 1'!F:F,K42),"")))</f>
        <v>918.10200005699994</v>
      </c>
      <c r="F42" s="230" t="str">
        <f t="shared" si="0"/>
        <v>4D</v>
      </c>
      <c r="G42" s="236" t="str">
        <f t="shared" si="1"/>
        <v/>
      </c>
      <c r="J42" s="141"/>
      <c r="K42" s="68">
        <v>41</v>
      </c>
    </row>
    <row r="43" spans="1:11">
      <c r="A43" s="37" t="str">
        <f>IFERROR(IF(INDEX('Open 1'!$A:$F,MATCH('Open 1 Results'!$E43,'Open 1'!$F:$F,0),1)&gt;0,INDEX('Open 1'!$A:$F,MATCH('Open 1 Results'!$E43,'Open 1'!$F:$F,0),1),""),"")</f>
        <v/>
      </c>
      <c r="B43" s="228" t="str">
        <f>IFERROR(IF(INDEX('Open 1'!$A:$F,MATCH('Open 1 Results'!$E43,'Open 1'!$F:$F,0),2)&gt;0,INDEX('Open 1'!$A:$F,MATCH('Open 1 Results'!$E43,'Open 1'!$F:$F,0),2),""),"")</f>
        <v/>
      </c>
      <c r="C43" s="228" t="str">
        <f>IFERROR(IF(INDEX('Open 1'!$A:$F,MATCH('Open 1 Results'!$E43,'Open 1'!$F:$F,0),3)&gt;0,INDEX('Open 1'!$A:$F,MATCH('Open 1 Results'!$E43,'Open 1'!$F:$F,0),3),""),"")</f>
        <v/>
      </c>
      <c r="D43" s="229" t="str">
        <f>IFERROR(IF(AND(SMALL('Open 1'!F:F,K43)&gt;1000,SMALL('Open 1'!F:F,K43)&lt;3000),"nt",IF(SMALL('Open 1'!F:F,K43)&gt;3000,"",SMALL('Open 1'!F:F,K43))),"")</f>
        <v/>
      </c>
      <c r="E43" s="229" t="str">
        <f>IF(D43="nt",IFERROR(SMALL('Open 1'!F:F,K43),""),IF(D43&gt;3000,"",IFERROR(SMALL('Open 1'!F:F,K43),"")))</f>
        <v/>
      </c>
      <c r="F43" s="230" t="str">
        <f t="shared" si="0"/>
        <v/>
      </c>
      <c r="G43" s="236" t="str">
        <f t="shared" si="1"/>
        <v/>
      </c>
      <c r="J43" s="141"/>
      <c r="K43" s="68">
        <v>42</v>
      </c>
    </row>
    <row r="44" spans="1:11">
      <c r="A44" s="37" t="str">
        <f>IFERROR(IF(INDEX('Open 1'!$A:$F,MATCH('Open 1 Results'!$E44,'Open 1'!$F:$F,0),1)&gt;0,INDEX('Open 1'!$A:$F,MATCH('Open 1 Results'!$E44,'Open 1'!$F:$F,0),1),""),"")</f>
        <v/>
      </c>
      <c r="B44" s="228" t="str">
        <f>IFERROR(IF(INDEX('Open 1'!$A:$F,MATCH('Open 1 Results'!$E44,'Open 1'!$F:$F,0),2)&gt;0,INDEX('Open 1'!$A:$F,MATCH('Open 1 Results'!$E44,'Open 1'!$F:$F,0),2),""),"")</f>
        <v/>
      </c>
      <c r="C44" s="228" t="str">
        <f>IFERROR(IF(INDEX('Open 1'!$A:$F,MATCH('Open 1 Results'!$E44,'Open 1'!$F:$F,0),3)&gt;0,INDEX('Open 1'!$A:$F,MATCH('Open 1 Results'!$E44,'Open 1'!$F:$F,0),3),""),"")</f>
        <v/>
      </c>
      <c r="D44" s="229" t="str">
        <f>IFERROR(IF(AND(SMALL('Open 1'!F:F,K44)&gt;1000,SMALL('Open 1'!F:F,K44)&lt;3000),"nt",IF(SMALL('Open 1'!F:F,K44)&gt;3000,"",SMALL('Open 1'!F:F,K44))),"")</f>
        <v/>
      </c>
      <c r="E44" s="229" t="str">
        <f>IF(D44="nt",IFERROR(SMALL('Open 1'!F:F,K44),""),IF(D44&gt;3000,"",IFERROR(SMALL('Open 1'!F:F,K44),"")))</f>
        <v/>
      </c>
      <c r="F44" s="230" t="str">
        <f t="shared" si="0"/>
        <v/>
      </c>
      <c r="G44" s="236" t="str">
        <f t="shared" si="1"/>
        <v/>
      </c>
      <c r="J44" s="141"/>
      <c r="K44" s="68">
        <v>43</v>
      </c>
    </row>
    <row r="45" spans="1:11">
      <c r="A45" s="37" t="str">
        <f>IFERROR(IF(INDEX('Open 1'!$A:$F,MATCH('Open 1 Results'!$E45,'Open 1'!$F:$F,0),1)&gt;0,INDEX('Open 1'!$A:$F,MATCH('Open 1 Results'!$E45,'Open 1'!$F:$F,0),1),""),"")</f>
        <v/>
      </c>
      <c r="B45" s="228" t="str">
        <f>IFERROR(IF(INDEX('Open 1'!$A:$F,MATCH('Open 1 Results'!$E45,'Open 1'!$F:$F,0),2)&gt;0,INDEX('Open 1'!$A:$F,MATCH('Open 1 Results'!$E45,'Open 1'!$F:$F,0),2),""),"")</f>
        <v/>
      </c>
      <c r="C45" s="228" t="str">
        <f>IFERROR(IF(INDEX('Open 1'!$A:$F,MATCH('Open 1 Results'!$E45,'Open 1'!$F:$F,0),3)&gt;0,INDEX('Open 1'!$A:$F,MATCH('Open 1 Results'!$E45,'Open 1'!$F:$F,0),3),""),"")</f>
        <v/>
      </c>
      <c r="D45" s="229" t="str">
        <f>IFERROR(IF(AND(SMALL('Open 1'!F:F,K45)&gt;1000,SMALL('Open 1'!F:F,K45)&lt;3000),"nt",IF(SMALL('Open 1'!F:F,K45)&gt;3000,"",SMALL('Open 1'!F:F,K45))),"")</f>
        <v/>
      </c>
      <c r="E45" s="229" t="str">
        <f>IF(D45="nt",IFERROR(SMALL('Open 1'!F:F,K45),""),IF(D45&gt;3000,"",IFERROR(SMALL('Open 1'!F:F,K45),"")))</f>
        <v/>
      </c>
      <c r="F45" s="230" t="str">
        <f t="shared" si="0"/>
        <v/>
      </c>
      <c r="G45" s="236" t="str">
        <f t="shared" si="1"/>
        <v/>
      </c>
      <c r="J45" s="141"/>
      <c r="K45" s="68">
        <v>44</v>
      </c>
    </row>
    <row r="46" spans="1:11">
      <c r="A46" s="37" t="str">
        <f>IFERROR(IF(INDEX('Open 1'!$A:$F,MATCH('Open 1 Results'!$E46,'Open 1'!$F:$F,0),1)&gt;0,INDEX('Open 1'!$A:$F,MATCH('Open 1 Results'!$E46,'Open 1'!$F:$F,0),1),""),"")</f>
        <v/>
      </c>
      <c r="B46" s="228" t="str">
        <f>IFERROR(IF(INDEX('Open 1'!$A:$F,MATCH('Open 1 Results'!$E46,'Open 1'!$F:$F,0),2)&gt;0,INDEX('Open 1'!$A:$F,MATCH('Open 1 Results'!$E46,'Open 1'!$F:$F,0),2),""),"")</f>
        <v/>
      </c>
      <c r="C46" s="228" t="str">
        <f>IFERROR(IF(INDEX('Open 1'!$A:$F,MATCH('Open 1 Results'!$E46,'Open 1'!$F:$F,0),3)&gt;0,INDEX('Open 1'!$A:$F,MATCH('Open 1 Results'!$E46,'Open 1'!$F:$F,0),3),""),"")</f>
        <v/>
      </c>
      <c r="D46" s="229" t="str">
        <f>IFERROR(IF(AND(SMALL('Open 1'!F:F,K46)&gt;1000,SMALL('Open 1'!F:F,K46)&lt;3000),"nt",IF(SMALL('Open 1'!F:F,K46)&gt;3000,"",SMALL('Open 1'!F:F,K46))),"")</f>
        <v/>
      </c>
      <c r="E46" s="229" t="str">
        <f>IF(D46="nt",IFERROR(SMALL('Open 1'!F:F,K46),""),IF(D46&gt;3000,"",IFERROR(SMALL('Open 1'!F:F,K46),"")))</f>
        <v/>
      </c>
      <c r="F46" s="230" t="str">
        <f t="shared" si="0"/>
        <v/>
      </c>
      <c r="G46" s="236" t="str">
        <f t="shared" si="1"/>
        <v/>
      </c>
      <c r="J46" s="141"/>
      <c r="K46" s="68">
        <v>45</v>
      </c>
    </row>
    <row r="47" spans="1:11">
      <c r="A47" s="37" t="str">
        <f>IFERROR(IF(INDEX('Open 1'!$A:$F,MATCH('Open 1 Results'!$E47,'Open 1'!$F:$F,0),1)&gt;0,INDEX('Open 1'!$A:$F,MATCH('Open 1 Results'!$E47,'Open 1'!$F:$F,0),1),""),"")</f>
        <v/>
      </c>
      <c r="B47" s="228" t="str">
        <f>IFERROR(IF(INDEX('Open 1'!$A:$F,MATCH('Open 1 Results'!$E47,'Open 1'!$F:$F,0),2)&gt;0,INDEX('Open 1'!$A:$F,MATCH('Open 1 Results'!$E47,'Open 1'!$F:$F,0),2),""),"")</f>
        <v/>
      </c>
      <c r="C47" s="228" t="str">
        <f>IFERROR(IF(INDEX('Open 1'!$A:$F,MATCH('Open 1 Results'!$E47,'Open 1'!$F:$F,0),3)&gt;0,INDEX('Open 1'!$A:$F,MATCH('Open 1 Results'!$E47,'Open 1'!$F:$F,0),3),""),"")</f>
        <v/>
      </c>
      <c r="D47" s="229" t="str">
        <f>IFERROR(IF(AND(SMALL('Open 1'!F:F,K47)&gt;1000,SMALL('Open 1'!F:F,K47)&lt;3000),"nt",IF(SMALL('Open 1'!F:F,K47)&gt;3000,"",SMALL('Open 1'!F:F,K47))),"")</f>
        <v/>
      </c>
      <c r="E47" s="229" t="str">
        <f>IF(D47="nt",IFERROR(SMALL('Open 1'!F:F,K47),""),IF(D47&gt;3000,"",IFERROR(SMALL('Open 1'!F:F,K47),"")))</f>
        <v/>
      </c>
      <c r="F47" s="230" t="str">
        <f t="shared" si="0"/>
        <v/>
      </c>
      <c r="G47" s="236" t="str">
        <f t="shared" si="1"/>
        <v/>
      </c>
      <c r="J47" s="141"/>
      <c r="K47" s="68">
        <v>46</v>
      </c>
    </row>
    <row r="48" spans="1:11">
      <c r="A48" s="37" t="str">
        <f>IFERROR(IF(INDEX('Open 1'!$A:$F,MATCH('Open 1 Results'!$E48,'Open 1'!$F:$F,0),1)&gt;0,INDEX('Open 1'!$A:$F,MATCH('Open 1 Results'!$E48,'Open 1'!$F:$F,0),1),""),"")</f>
        <v/>
      </c>
      <c r="B48" s="228" t="str">
        <f>IFERROR(IF(INDEX('Open 1'!$A:$F,MATCH('Open 1 Results'!$E48,'Open 1'!$F:$F,0),2)&gt;0,INDEX('Open 1'!$A:$F,MATCH('Open 1 Results'!$E48,'Open 1'!$F:$F,0),2),""),"")</f>
        <v/>
      </c>
      <c r="C48" s="228" t="str">
        <f>IFERROR(IF(INDEX('Open 1'!$A:$F,MATCH('Open 1 Results'!$E48,'Open 1'!$F:$F,0),3)&gt;0,INDEX('Open 1'!$A:$F,MATCH('Open 1 Results'!$E48,'Open 1'!$F:$F,0),3),""),"")</f>
        <v/>
      </c>
      <c r="D48" s="229" t="str">
        <f>IFERROR(IF(AND(SMALL('Open 1'!F:F,K48)&gt;1000,SMALL('Open 1'!F:F,K48)&lt;3000),"nt",IF(SMALL('Open 1'!F:F,K48)&gt;3000,"",SMALL('Open 1'!F:F,K48))),"")</f>
        <v/>
      </c>
      <c r="E48" s="229" t="str">
        <f>IF(D48="nt",IFERROR(SMALL('Open 1'!F:F,K48),""),IF(D48&gt;3000,"",IFERROR(SMALL('Open 1'!F:F,K48),"")))</f>
        <v/>
      </c>
      <c r="F48" s="230" t="str">
        <f t="shared" si="0"/>
        <v/>
      </c>
      <c r="G48" s="236" t="str">
        <f t="shared" si="1"/>
        <v/>
      </c>
      <c r="J48" s="141"/>
      <c r="K48" s="68">
        <v>47</v>
      </c>
    </row>
    <row r="49" spans="1:11">
      <c r="A49" s="37" t="str">
        <f>IFERROR(IF(INDEX('Open 1'!$A:$F,MATCH('Open 1 Results'!$E49,'Open 1'!$F:$F,0),1)&gt;0,INDEX('Open 1'!$A:$F,MATCH('Open 1 Results'!$E49,'Open 1'!$F:$F,0),1),""),"")</f>
        <v/>
      </c>
      <c r="B49" s="228" t="str">
        <f>IFERROR(IF(INDEX('Open 1'!$A:$F,MATCH('Open 1 Results'!$E49,'Open 1'!$F:$F,0),2)&gt;0,INDEX('Open 1'!$A:$F,MATCH('Open 1 Results'!$E49,'Open 1'!$F:$F,0),2),""),"")</f>
        <v/>
      </c>
      <c r="C49" s="228" t="str">
        <f>IFERROR(IF(INDEX('Open 1'!$A:$F,MATCH('Open 1 Results'!$E49,'Open 1'!$F:$F,0),3)&gt;0,INDEX('Open 1'!$A:$F,MATCH('Open 1 Results'!$E49,'Open 1'!$F:$F,0),3),""),"")</f>
        <v/>
      </c>
      <c r="D49" s="229" t="str">
        <f>IFERROR(IF(AND(SMALL('Open 1'!F:F,K49)&gt;1000,SMALL('Open 1'!F:F,K49)&lt;3000),"nt",IF(SMALL('Open 1'!F:F,K49)&gt;3000,"",SMALL('Open 1'!F:F,K49))),"")</f>
        <v/>
      </c>
      <c r="E49" s="229" t="str">
        <f>IF(D49="nt",IFERROR(SMALL('Open 1'!F:F,K49),""),IF(D49&gt;3000,"",IFERROR(SMALL('Open 1'!F:F,K49),"")))</f>
        <v/>
      </c>
      <c r="F49" s="230" t="str">
        <f t="shared" si="0"/>
        <v/>
      </c>
      <c r="G49" s="236" t="str">
        <f t="shared" si="1"/>
        <v/>
      </c>
      <c r="J49" s="141"/>
      <c r="K49" s="68">
        <v>48</v>
      </c>
    </row>
    <row r="50" spans="1:11">
      <c r="A50" s="37" t="str">
        <f>IFERROR(IF(INDEX('Open 1'!$A:$F,MATCH('Open 1 Results'!$E50,'Open 1'!$F:$F,0),1)&gt;0,INDEX('Open 1'!$A:$F,MATCH('Open 1 Results'!$E50,'Open 1'!$F:$F,0),1),""),"")</f>
        <v/>
      </c>
      <c r="B50" s="228" t="str">
        <f>IFERROR(IF(INDEX('Open 1'!$A:$F,MATCH('Open 1 Results'!$E50,'Open 1'!$F:$F,0),2)&gt;0,INDEX('Open 1'!$A:$F,MATCH('Open 1 Results'!$E50,'Open 1'!$F:$F,0),2),""),"")</f>
        <v/>
      </c>
      <c r="C50" s="228" t="str">
        <f>IFERROR(IF(INDEX('Open 1'!$A:$F,MATCH('Open 1 Results'!$E50,'Open 1'!$F:$F,0),3)&gt;0,INDEX('Open 1'!$A:$F,MATCH('Open 1 Results'!$E50,'Open 1'!$F:$F,0),3),""),"")</f>
        <v/>
      </c>
      <c r="D50" s="229" t="str">
        <f>IFERROR(IF(AND(SMALL('Open 1'!F:F,K50)&gt;1000,SMALL('Open 1'!F:F,K50)&lt;3000),"nt",IF(SMALL('Open 1'!F:F,K50)&gt;3000,"",SMALL('Open 1'!F:F,K50))),"")</f>
        <v/>
      </c>
      <c r="E50" s="229" t="str">
        <f>IF(D50="nt",IFERROR(SMALL('Open 1'!F:F,K50),""),IF(D50&gt;3000,"",IFERROR(SMALL('Open 1'!F:F,K50),"")))</f>
        <v/>
      </c>
      <c r="F50" s="230" t="str">
        <f t="shared" si="0"/>
        <v/>
      </c>
      <c r="G50" s="236" t="str">
        <f t="shared" si="1"/>
        <v/>
      </c>
      <c r="J50" s="141"/>
      <c r="K50" s="68">
        <v>49</v>
      </c>
    </row>
    <row r="51" spans="1:11">
      <c r="A51" s="37" t="str">
        <f>IFERROR(IF(INDEX('Open 1'!$A:$F,MATCH('Open 1 Results'!$E51,'Open 1'!$F:$F,0),1)&gt;0,INDEX('Open 1'!$A:$F,MATCH('Open 1 Results'!$E51,'Open 1'!$F:$F,0),1),""),"")</f>
        <v/>
      </c>
      <c r="B51" s="228" t="str">
        <f>IFERROR(IF(INDEX('Open 1'!$A:$F,MATCH('Open 1 Results'!$E51,'Open 1'!$F:$F,0),2)&gt;0,INDEX('Open 1'!$A:$F,MATCH('Open 1 Results'!$E51,'Open 1'!$F:$F,0),2),""),"")</f>
        <v/>
      </c>
      <c r="C51" s="228" t="str">
        <f>IFERROR(IF(INDEX('Open 1'!$A:$F,MATCH('Open 1 Results'!$E51,'Open 1'!$F:$F,0),3)&gt;0,INDEX('Open 1'!$A:$F,MATCH('Open 1 Results'!$E51,'Open 1'!$F:$F,0),3),""),"")</f>
        <v/>
      </c>
      <c r="D51" s="229" t="str">
        <f>IFERROR(IF(AND(SMALL('Open 1'!F:F,K51)&gt;1000,SMALL('Open 1'!F:F,K51)&lt;3000),"nt",IF(SMALL('Open 1'!F:F,K51)&gt;3000,"",SMALL('Open 1'!F:F,K51))),"")</f>
        <v/>
      </c>
      <c r="E51" s="229" t="str">
        <f>IF(D51="nt",IFERROR(SMALL('Open 1'!F:F,K51),""),IF(D51&gt;3000,"",IFERROR(SMALL('Open 1'!F:F,K51),"")))</f>
        <v/>
      </c>
      <c r="F51" s="230" t="str">
        <f t="shared" si="0"/>
        <v/>
      </c>
      <c r="G51" s="236" t="str">
        <f t="shared" si="1"/>
        <v/>
      </c>
      <c r="J51" s="141"/>
      <c r="K51" s="68">
        <v>50</v>
      </c>
    </row>
    <row r="52" spans="1:11">
      <c r="A52" s="37" t="str">
        <f>IFERROR(IF(INDEX('Open 1'!$A:$F,MATCH('Open 1 Results'!$E52,'Open 1'!$F:$F,0),1)&gt;0,INDEX('Open 1'!$A:$F,MATCH('Open 1 Results'!$E52,'Open 1'!$F:$F,0),1),""),"")</f>
        <v/>
      </c>
      <c r="B52" s="228" t="str">
        <f>IFERROR(IF(INDEX('Open 1'!$A:$F,MATCH('Open 1 Results'!$E52,'Open 1'!$F:$F,0),2)&gt;0,INDEX('Open 1'!$A:$F,MATCH('Open 1 Results'!$E52,'Open 1'!$F:$F,0),2),""),"")</f>
        <v/>
      </c>
      <c r="C52" s="228" t="str">
        <f>IFERROR(IF(INDEX('Open 1'!$A:$F,MATCH('Open 1 Results'!$E52,'Open 1'!$F:$F,0),3)&gt;0,INDEX('Open 1'!$A:$F,MATCH('Open 1 Results'!$E52,'Open 1'!$F:$F,0),3),""),"")</f>
        <v/>
      </c>
      <c r="D52" s="229" t="str">
        <f>IFERROR(IF(AND(SMALL('Open 1'!F:F,K52)&gt;1000,SMALL('Open 1'!F:F,K52)&lt;3000),"nt",IF(SMALL('Open 1'!F:F,K52)&gt;3000,"",SMALL('Open 1'!F:F,K52))),"")</f>
        <v/>
      </c>
      <c r="E52" s="229" t="str">
        <f>IF(D52="nt",IFERROR(SMALL('Open 1'!F:F,K52),""),IF(D52&gt;3000,"",IFERROR(SMALL('Open 1'!F:F,K52),"")))</f>
        <v/>
      </c>
      <c r="F52" s="26"/>
      <c r="G52" s="236" t="str">
        <f t="shared" si="1"/>
        <v/>
      </c>
      <c r="J52" s="141"/>
      <c r="K52" s="68">
        <v>51</v>
      </c>
    </row>
    <row r="53" spans="1:11">
      <c r="A53" s="37" t="str">
        <f>IFERROR(IF(INDEX('Open 1'!$A:$F,MATCH('Open 1 Results'!$E53,'Open 1'!$F:$F,0),1)&gt;0,INDEX('Open 1'!$A:$F,MATCH('Open 1 Results'!$E53,'Open 1'!$F:$F,0),1),""),"")</f>
        <v/>
      </c>
      <c r="B53" s="228" t="str">
        <f>IFERROR(IF(INDEX('Open 1'!$A:$F,MATCH('Open 1 Results'!$E53,'Open 1'!$F:$F,0),2)&gt;0,INDEX('Open 1'!$A:$F,MATCH('Open 1 Results'!$E53,'Open 1'!$F:$F,0),2),""),"")</f>
        <v/>
      </c>
      <c r="C53" s="228" t="str">
        <f>IFERROR(IF(INDEX('Open 1'!$A:$F,MATCH('Open 1 Results'!$E53,'Open 1'!$F:$F,0),3)&gt;0,INDEX('Open 1'!$A:$F,MATCH('Open 1 Results'!$E53,'Open 1'!$F:$F,0),3),""),"")</f>
        <v/>
      </c>
      <c r="D53" s="229" t="str">
        <f>IFERROR(IF(AND(SMALL('Open 1'!F:F,K53)&gt;1000,SMALL('Open 1'!F:F,K53)&lt;3000),"nt",IF(SMALL('Open 1'!F:F,K53)&gt;3000,"",SMALL('Open 1'!F:F,K53))),"")</f>
        <v/>
      </c>
      <c r="E53" s="229" t="str">
        <f>IF(D53="nt",IFERROR(SMALL('Open 1'!F:F,K53),""),IF(D53&gt;3000,"",IFERROR(SMALL('Open 1'!F:F,K53),"")))</f>
        <v/>
      </c>
      <c r="F53" s="26"/>
      <c r="G53" s="236" t="str">
        <f t="shared" si="1"/>
        <v/>
      </c>
      <c r="J53" s="141"/>
      <c r="K53" s="68">
        <v>52</v>
      </c>
    </row>
    <row r="54" spans="1:11">
      <c r="A54" s="37" t="str">
        <f>IFERROR(IF(INDEX('Open 1'!$A:$F,MATCH('Open 1 Results'!$E54,'Open 1'!$F:$F,0),1)&gt;0,INDEX('Open 1'!$A:$F,MATCH('Open 1 Results'!$E54,'Open 1'!$F:$F,0),1),""),"")</f>
        <v/>
      </c>
      <c r="B54" s="228" t="str">
        <f>IFERROR(IF(INDEX('Open 1'!$A:$F,MATCH('Open 1 Results'!$E54,'Open 1'!$F:$F,0),2)&gt;0,INDEX('Open 1'!$A:$F,MATCH('Open 1 Results'!$E54,'Open 1'!$F:$F,0),2),""),"")</f>
        <v/>
      </c>
      <c r="C54" s="228" t="str">
        <f>IFERROR(IF(INDEX('Open 1'!$A:$F,MATCH('Open 1 Results'!$E54,'Open 1'!$F:$F,0),3)&gt;0,INDEX('Open 1'!$A:$F,MATCH('Open 1 Results'!$E54,'Open 1'!$F:$F,0),3),""),"")</f>
        <v/>
      </c>
      <c r="D54" s="229" t="str">
        <f>IFERROR(IF(AND(SMALL('Open 1'!F:F,K54)&gt;1000,SMALL('Open 1'!F:F,K54)&lt;3000),"nt",IF(SMALL('Open 1'!F:F,K54)&gt;3000,"",SMALL('Open 1'!F:F,K54))),"")</f>
        <v/>
      </c>
      <c r="E54" s="229" t="str">
        <f>IF(D54="nt",IFERROR(SMALL('Open 1'!F:F,K54),""),IF(D54&gt;3000,"",IFERROR(SMALL('Open 1'!F:F,K54),"")))</f>
        <v/>
      </c>
      <c r="F54" s="26"/>
      <c r="G54" s="236" t="str">
        <f t="shared" si="1"/>
        <v/>
      </c>
      <c r="J54" s="141"/>
      <c r="K54" s="68">
        <v>53</v>
      </c>
    </row>
    <row r="55" spans="1:11">
      <c r="A55" s="37" t="str">
        <f>IFERROR(IF(INDEX('Open 1'!$A:$F,MATCH('Open 1 Results'!$E55,'Open 1'!$F:$F,0),1)&gt;0,INDEX('Open 1'!$A:$F,MATCH('Open 1 Results'!$E55,'Open 1'!$F:$F,0),1),""),"")</f>
        <v/>
      </c>
      <c r="B55" s="228" t="str">
        <f>IFERROR(IF(INDEX('Open 1'!$A:$F,MATCH('Open 1 Results'!$E55,'Open 1'!$F:$F,0),2)&gt;0,INDEX('Open 1'!$A:$F,MATCH('Open 1 Results'!$E55,'Open 1'!$F:$F,0),2),""),"")</f>
        <v/>
      </c>
      <c r="C55" s="228" t="str">
        <f>IFERROR(IF(INDEX('Open 1'!$A:$F,MATCH('Open 1 Results'!$E55,'Open 1'!$F:$F,0),3)&gt;0,INDEX('Open 1'!$A:$F,MATCH('Open 1 Results'!$E55,'Open 1'!$F:$F,0),3),""),"")</f>
        <v/>
      </c>
      <c r="D55" s="229" t="str">
        <f>IFERROR(IF(AND(SMALL('Open 1'!F:F,K55)&gt;1000,SMALL('Open 1'!F:F,K55)&lt;3000),"nt",IF(SMALL('Open 1'!F:F,K55)&gt;3000,"",SMALL('Open 1'!F:F,K55))),"")</f>
        <v/>
      </c>
      <c r="E55" s="229" t="str">
        <f>IF(D55="nt",IFERROR(SMALL('Open 1'!F:F,K55),""),IF(D55&gt;3000,"",IFERROR(SMALL('Open 1'!F:F,K55),"")))</f>
        <v/>
      </c>
      <c r="F55" s="26"/>
      <c r="G55" s="236" t="str">
        <f t="shared" si="1"/>
        <v/>
      </c>
      <c r="J55" s="141"/>
      <c r="K55" s="68">
        <v>54</v>
      </c>
    </row>
    <row r="56" spans="1:11">
      <c r="A56" s="37" t="str">
        <f>IFERROR(IF(INDEX('Open 1'!$A:$F,MATCH('Open 1 Results'!$E56,'Open 1'!$F:$F,0),1)&gt;0,INDEX('Open 1'!$A:$F,MATCH('Open 1 Results'!$E56,'Open 1'!$F:$F,0),1),""),"")</f>
        <v/>
      </c>
      <c r="B56" s="228" t="str">
        <f>IFERROR(IF(INDEX('Open 1'!$A:$F,MATCH('Open 1 Results'!$E56,'Open 1'!$F:$F,0),2)&gt;0,INDEX('Open 1'!$A:$F,MATCH('Open 1 Results'!$E56,'Open 1'!$F:$F,0),2),""),"")</f>
        <v/>
      </c>
      <c r="C56" s="228" t="str">
        <f>IFERROR(IF(INDEX('Open 1'!$A:$F,MATCH('Open 1 Results'!$E56,'Open 1'!$F:$F,0),3)&gt;0,INDEX('Open 1'!$A:$F,MATCH('Open 1 Results'!$E56,'Open 1'!$F:$F,0),3),""),"")</f>
        <v/>
      </c>
      <c r="D56" s="229" t="str">
        <f>IFERROR(IF(AND(SMALL('Open 1'!F:F,K56)&gt;1000,SMALL('Open 1'!F:F,K56)&lt;3000),"nt",IF(SMALL('Open 1'!F:F,K56)&gt;3000,"",SMALL('Open 1'!F:F,K56))),"")</f>
        <v/>
      </c>
      <c r="E56" s="229" t="str">
        <f>IF(D56="nt",IFERROR(SMALL('Open 1'!F:F,K56),""),IF(D56&gt;3000,"",IFERROR(SMALL('Open 1'!F:F,K56),"")))</f>
        <v/>
      </c>
      <c r="F56" s="26"/>
      <c r="G56" s="236" t="str">
        <f t="shared" si="1"/>
        <v/>
      </c>
      <c r="J56" s="141" t="s">
        <v>89</v>
      </c>
      <c r="K56" s="68">
        <v>55</v>
      </c>
    </row>
    <row r="57" spans="1:11">
      <c r="A57" s="37" t="str">
        <f>IFERROR(IF(INDEX('Open 1'!$A:$F,MATCH('Open 1 Results'!$E57,'Open 1'!$F:$F,0),1)&gt;0,INDEX('Open 1'!$A:$F,MATCH('Open 1 Results'!$E57,'Open 1'!$F:$F,0),1),""),"")</f>
        <v/>
      </c>
      <c r="B57" s="228" t="str">
        <f>IFERROR(IF(INDEX('Open 1'!$A:$F,MATCH('Open 1 Results'!$E57,'Open 1'!$F:$F,0),2)&gt;0,INDEX('Open 1'!$A:$F,MATCH('Open 1 Results'!$E57,'Open 1'!$F:$F,0),2),""),"")</f>
        <v/>
      </c>
      <c r="C57" s="228" t="str">
        <f>IFERROR(IF(INDEX('Open 1'!$A:$F,MATCH('Open 1 Results'!$E57,'Open 1'!$F:$F,0),3)&gt;0,INDEX('Open 1'!$A:$F,MATCH('Open 1 Results'!$E57,'Open 1'!$F:$F,0),3),""),"")</f>
        <v/>
      </c>
      <c r="D57" s="229" t="str">
        <f>IFERROR(IF(AND(SMALL('Open 1'!F:F,K57)&gt;1000,SMALL('Open 1'!F:F,K57)&lt;3000),"nt",IF(SMALL('Open 1'!F:F,K57)&gt;3000,"",SMALL('Open 1'!F:F,K57))),"")</f>
        <v/>
      </c>
      <c r="E57" s="229" t="str">
        <f>IF(D57="nt",IFERROR(SMALL('Open 1'!F:F,K57),""),IF(D57&gt;3000,"",IFERROR(SMALL('Open 1'!F:F,K57),"")))</f>
        <v/>
      </c>
      <c r="F57" s="26"/>
      <c r="G57" s="236" t="str">
        <f t="shared" si="1"/>
        <v/>
      </c>
      <c r="J57" s="141"/>
      <c r="K57" s="68">
        <v>56</v>
      </c>
    </row>
    <row r="58" spans="1:11">
      <c r="A58" s="37" t="str">
        <f>IFERROR(IF(INDEX('Open 1'!$A:$F,MATCH('Open 1 Results'!$E58,'Open 1'!$F:$F,0),1)&gt;0,INDEX('Open 1'!$A:$F,MATCH('Open 1 Results'!$E58,'Open 1'!$F:$F,0),1),""),"")</f>
        <v/>
      </c>
      <c r="B58" s="228" t="str">
        <f>IFERROR(IF(INDEX('Open 1'!$A:$F,MATCH('Open 1 Results'!$E58,'Open 1'!$F:$F,0),2)&gt;0,INDEX('Open 1'!$A:$F,MATCH('Open 1 Results'!$E58,'Open 1'!$F:$F,0),2),""),"")</f>
        <v/>
      </c>
      <c r="C58" s="228" t="str">
        <f>IFERROR(IF(INDEX('Open 1'!$A:$F,MATCH('Open 1 Results'!$E58,'Open 1'!$F:$F,0),3)&gt;0,INDEX('Open 1'!$A:$F,MATCH('Open 1 Results'!$E58,'Open 1'!$F:$F,0),3),""),"")</f>
        <v/>
      </c>
      <c r="D58" s="229" t="str">
        <f>IFERROR(IF(AND(SMALL('Open 1'!F:F,K58)&gt;1000,SMALL('Open 1'!F:F,K58)&lt;3000),"nt",IF(SMALL('Open 1'!F:F,K58)&gt;3000,"",SMALL('Open 1'!F:F,K58))),"")</f>
        <v/>
      </c>
      <c r="E58" s="229" t="str">
        <f>IF(D58="nt",IFERROR(SMALL('Open 1'!F:F,K58),""),IF(D58&gt;3000,"",IFERROR(SMALL('Open 1'!F:F,K58),"")))</f>
        <v/>
      </c>
      <c r="F58" s="26"/>
      <c r="G58" s="236" t="str">
        <f t="shared" si="1"/>
        <v/>
      </c>
      <c r="J58" s="141"/>
      <c r="K58" s="68">
        <v>57</v>
      </c>
    </row>
    <row r="59" spans="1:11">
      <c r="A59" s="37" t="str">
        <f>IFERROR(IF(INDEX('Open 1'!$A:$F,MATCH('Open 1 Results'!$E59,'Open 1'!$F:$F,0),1)&gt;0,INDEX('Open 1'!$A:$F,MATCH('Open 1 Results'!$E59,'Open 1'!$F:$F,0),1),""),"")</f>
        <v/>
      </c>
      <c r="B59" s="228" t="str">
        <f>IFERROR(IF(INDEX('Open 1'!$A:$F,MATCH('Open 1 Results'!$E59,'Open 1'!$F:$F,0),2)&gt;0,INDEX('Open 1'!$A:$F,MATCH('Open 1 Results'!$E59,'Open 1'!$F:$F,0),2),""),"")</f>
        <v/>
      </c>
      <c r="C59" s="228" t="str">
        <f>IFERROR(IF(INDEX('Open 1'!$A:$F,MATCH('Open 1 Results'!$E59,'Open 1'!$F:$F,0),3)&gt;0,INDEX('Open 1'!$A:$F,MATCH('Open 1 Results'!$E59,'Open 1'!$F:$F,0),3),""),"")</f>
        <v/>
      </c>
      <c r="D59" s="229" t="str">
        <f>IFERROR(IF(AND(SMALL('Open 1'!F:F,K59)&gt;1000,SMALL('Open 1'!F:F,K59)&lt;3000),"nt",IF(SMALL('Open 1'!F:F,K59)&gt;3000,"",SMALL('Open 1'!F:F,K59))),"")</f>
        <v/>
      </c>
      <c r="E59" s="229" t="str">
        <f>IF(D59="nt",IFERROR(SMALL('Open 1'!F:F,K59),""),IF(D59&gt;3000,"",IFERROR(SMALL('Open 1'!F:F,K59),"")))</f>
        <v/>
      </c>
      <c r="F59" s="26"/>
      <c r="G59" s="236" t="str">
        <f t="shared" si="1"/>
        <v/>
      </c>
      <c r="J59" s="141"/>
      <c r="K59" s="68">
        <v>58</v>
      </c>
    </row>
    <row r="60" spans="1:11">
      <c r="A60" s="37" t="str">
        <f>IFERROR(IF(INDEX('Open 1'!$A:$F,MATCH('Open 1 Results'!$E60,'Open 1'!$F:$F,0),1)&gt;0,INDEX('Open 1'!$A:$F,MATCH('Open 1 Results'!$E60,'Open 1'!$F:$F,0),1),""),"")</f>
        <v/>
      </c>
      <c r="B60" s="228" t="str">
        <f>IFERROR(IF(INDEX('Open 1'!$A:$F,MATCH('Open 1 Results'!$E60,'Open 1'!$F:$F,0),2)&gt;0,INDEX('Open 1'!$A:$F,MATCH('Open 1 Results'!$E60,'Open 1'!$F:$F,0),2),""),"")</f>
        <v/>
      </c>
      <c r="C60" s="228" t="str">
        <f>IFERROR(IF(INDEX('Open 1'!$A:$F,MATCH('Open 1 Results'!$E60,'Open 1'!$F:$F,0),3)&gt;0,INDEX('Open 1'!$A:$F,MATCH('Open 1 Results'!$E60,'Open 1'!$F:$F,0),3),""),"")</f>
        <v/>
      </c>
      <c r="D60" s="229" t="str">
        <f>IFERROR(IF(AND(SMALL('Open 1'!F:F,K60)&gt;1000,SMALL('Open 1'!F:F,K60)&lt;3000),"nt",IF(SMALL('Open 1'!F:F,K60)&gt;3000,"",SMALL('Open 1'!F:F,K60))),"")</f>
        <v/>
      </c>
      <c r="E60" s="229" t="str">
        <f>IF(D60="nt",IFERROR(SMALL('Open 1'!F:F,K60),""),IF(D60&gt;3000,"",IFERROR(SMALL('Open 1'!F:F,K60),"")))</f>
        <v/>
      </c>
      <c r="F60" s="26"/>
      <c r="G60" s="236" t="str">
        <f t="shared" si="1"/>
        <v/>
      </c>
      <c r="J60" s="141"/>
      <c r="K60" s="68">
        <v>59</v>
      </c>
    </row>
    <row r="61" spans="1:11">
      <c r="A61" s="37" t="str">
        <f>IFERROR(IF(INDEX('Open 1'!$A:$F,MATCH('Open 1 Results'!$E61,'Open 1'!$F:$F,0),1)&gt;0,INDEX('Open 1'!$A:$F,MATCH('Open 1 Results'!$E61,'Open 1'!$F:$F,0),1),""),"")</f>
        <v/>
      </c>
      <c r="B61" s="228" t="str">
        <f>IFERROR(IF(INDEX('Open 1'!$A:$F,MATCH('Open 1 Results'!$E61,'Open 1'!$F:$F,0),2)&gt;0,INDEX('Open 1'!$A:$F,MATCH('Open 1 Results'!$E61,'Open 1'!$F:$F,0),2),""),"")</f>
        <v/>
      </c>
      <c r="C61" s="228" t="str">
        <f>IFERROR(IF(INDEX('Open 1'!$A:$F,MATCH('Open 1 Results'!$E61,'Open 1'!$F:$F,0),3)&gt;0,INDEX('Open 1'!$A:$F,MATCH('Open 1 Results'!$E61,'Open 1'!$F:$F,0),3),""),"")</f>
        <v/>
      </c>
      <c r="D61" s="229" t="str">
        <f>IFERROR(IF(AND(SMALL('Open 1'!F:F,K61)&gt;1000,SMALL('Open 1'!F:F,K61)&lt;3000),"nt",IF(SMALL('Open 1'!F:F,K61)&gt;3000,"",SMALL('Open 1'!F:F,K61))),"")</f>
        <v/>
      </c>
      <c r="E61" s="229" t="str">
        <f>IF(D61="nt",IFERROR(SMALL('Open 1'!F:F,K61),""),IF(D61&gt;3000,"",IFERROR(SMALL('Open 1'!F:F,K61),"")))</f>
        <v/>
      </c>
      <c r="F61" s="26"/>
      <c r="G61" s="236" t="str">
        <f t="shared" si="1"/>
        <v/>
      </c>
      <c r="J61" s="141"/>
      <c r="K61" s="68">
        <v>60</v>
      </c>
    </row>
    <row r="62" spans="1:11">
      <c r="A62" s="37" t="str">
        <f>IFERROR(IF(INDEX('Open 1'!$A:$F,MATCH('Open 1 Results'!$E62,'Open 1'!$F:$F,0),1)&gt;0,INDEX('Open 1'!$A:$F,MATCH('Open 1 Results'!$E62,'Open 1'!$F:$F,0),1),""),"")</f>
        <v/>
      </c>
      <c r="B62" s="228" t="str">
        <f>IFERROR(IF(INDEX('Open 1'!$A:$F,MATCH('Open 1 Results'!$E62,'Open 1'!$F:$F,0),2)&gt;0,INDEX('Open 1'!$A:$F,MATCH('Open 1 Results'!$E62,'Open 1'!$F:$F,0),2),""),"")</f>
        <v/>
      </c>
      <c r="C62" s="228" t="str">
        <f>IFERROR(IF(INDEX('Open 1'!$A:$F,MATCH('Open 1 Results'!$E62,'Open 1'!$F:$F,0),3)&gt;0,INDEX('Open 1'!$A:$F,MATCH('Open 1 Results'!$E62,'Open 1'!$F:$F,0),3),""),"")</f>
        <v/>
      </c>
      <c r="D62" s="229" t="str">
        <f>IFERROR(IF(AND(SMALL('Open 1'!F:F,K62)&gt;1000,SMALL('Open 1'!F:F,K62)&lt;3000),"nt",IF(SMALL('Open 1'!F:F,K62)&gt;3000,"",SMALL('Open 1'!F:F,K62))),"")</f>
        <v/>
      </c>
      <c r="E62" s="229" t="str">
        <f>IF(D62="nt",IFERROR(SMALL('Open 1'!F:F,K62),""),IF(D62&gt;3000,"",IFERROR(SMALL('Open 1'!F:F,K62),"")))</f>
        <v/>
      </c>
      <c r="F62" s="26"/>
      <c r="G62" s="236" t="str">
        <f t="shared" si="1"/>
        <v/>
      </c>
      <c r="J62" s="141"/>
      <c r="K62" s="68">
        <v>61</v>
      </c>
    </row>
    <row r="63" spans="1:11">
      <c r="A63" s="37" t="str">
        <f>IFERROR(IF(INDEX('Open 1'!$A:$F,MATCH('Open 1 Results'!$E63,'Open 1'!$F:$F,0),1)&gt;0,INDEX('Open 1'!$A:$F,MATCH('Open 1 Results'!$E63,'Open 1'!$F:$F,0),1),""),"")</f>
        <v/>
      </c>
      <c r="B63" s="228" t="str">
        <f>IFERROR(IF(INDEX('Open 1'!$A:$F,MATCH('Open 1 Results'!$E63,'Open 1'!$F:$F,0),2)&gt;0,INDEX('Open 1'!$A:$F,MATCH('Open 1 Results'!$E63,'Open 1'!$F:$F,0),2),""),"")</f>
        <v/>
      </c>
      <c r="C63" s="228" t="str">
        <f>IFERROR(IF(INDEX('Open 1'!$A:$F,MATCH('Open 1 Results'!$E63,'Open 1'!$F:$F,0),3)&gt;0,INDEX('Open 1'!$A:$F,MATCH('Open 1 Results'!$E63,'Open 1'!$F:$F,0),3),""),"")</f>
        <v/>
      </c>
      <c r="D63" s="229" t="str">
        <f>IFERROR(IF(AND(SMALL('Open 1'!F:F,K63)&gt;1000,SMALL('Open 1'!F:F,K63)&lt;3000),"nt",IF(SMALL('Open 1'!F:F,K63)&gt;3000,"",SMALL('Open 1'!F:F,K63))),"")</f>
        <v/>
      </c>
      <c r="E63" s="229" t="str">
        <f>IF(D63="nt",IFERROR(SMALL('Open 1'!F:F,K63),""),IF(D63&gt;3000,"",IFERROR(SMALL('Open 1'!F:F,K63),"")))</f>
        <v/>
      </c>
      <c r="F63" s="26"/>
      <c r="G63" s="236" t="str">
        <f t="shared" si="1"/>
        <v/>
      </c>
      <c r="J63" s="141"/>
      <c r="K63" s="68">
        <v>62</v>
      </c>
    </row>
    <row r="64" spans="1:11">
      <c r="A64" s="37" t="str">
        <f>IFERROR(IF(INDEX('Open 1'!$A:$F,MATCH('Open 1 Results'!$E64,'Open 1'!$F:$F,0),1)&gt;0,INDEX('Open 1'!$A:$F,MATCH('Open 1 Results'!$E64,'Open 1'!$F:$F,0),1),""),"")</f>
        <v/>
      </c>
      <c r="B64" s="228" t="str">
        <f>IFERROR(IF(INDEX('Open 1'!$A:$F,MATCH('Open 1 Results'!$E64,'Open 1'!$F:$F,0),2)&gt;0,INDEX('Open 1'!$A:$F,MATCH('Open 1 Results'!$E64,'Open 1'!$F:$F,0),2),""),"")</f>
        <v/>
      </c>
      <c r="C64" s="228" t="str">
        <f>IFERROR(IF(INDEX('Open 1'!$A:$F,MATCH('Open 1 Results'!$E64,'Open 1'!$F:$F,0),3)&gt;0,INDEX('Open 1'!$A:$F,MATCH('Open 1 Results'!$E64,'Open 1'!$F:$F,0),3),""),"")</f>
        <v/>
      </c>
      <c r="D64" s="229" t="str">
        <f>IFERROR(IF(AND(SMALL('Open 1'!F:F,K64)&gt;1000,SMALL('Open 1'!F:F,K64)&lt;3000),"nt",IF(SMALL('Open 1'!F:F,K64)&gt;3000,"",SMALL('Open 1'!F:F,K64))),"")</f>
        <v/>
      </c>
      <c r="E64" s="229" t="str">
        <f>IF(D64="nt",IFERROR(SMALL('Open 1'!F:F,K64),""),IF(D64&gt;3000,"",IFERROR(SMALL('Open 1'!F:F,K64),"")))</f>
        <v/>
      </c>
      <c r="F64" s="26"/>
      <c r="G64" s="236" t="str">
        <f t="shared" si="1"/>
        <v/>
      </c>
      <c r="J64" s="141"/>
      <c r="K64" s="68">
        <v>63</v>
      </c>
    </row>
    <row r="65" spans="1:11">
      <c r="A65" s="37" t="str">
        <f>IFERROR(IF(INDEX('Open 1'!$A:$F,MATCH('Open 1 Results'!$E65,'Open 1'!$F:$F,0),1)&gt;0,INDEX('Open 1'!$A:$F,MATCH('Open 1 Results'!$E65,'Open 1'!$F:$F,0),1),""),"")</f>
        <v/>
      </c>
      <c r="B65" s="228" t="str">
        <f>IFERROR(IF(INDEX('Open 1'!$A:$F,MATCH('Open 1 Results'!$E65,'Open 1'!$F:$F,0),2)&gt;0,INDEX('Open 1'!$A:$F,MATCH('Open 1 Results'!$E65,'Open 1'!$F:$F,0),2),""),"")</f>
        <v/>
      </c>
      <c r="C65" s="228" t="str">
        <f>IFERROR(IF(INDEX('Open 1'!$A:$F,MATCH('Open 1 Results'!$E65,'Open 1'!$F:$F,0),3)&gt;0,INDEX('Open 1'!$A:$F,MATCH('Open 1 Results'!$E65,'Open 1'!$F:$F,0),3),""),"")</f>
        <v/>
      </c>
      <c r="D65" s="229" t="str">
        <f>IFERROR(IF(AND(SMALL('Open 1'!F:F,K65)&gt;1000,SMALL('Open 1'!F:F,K65)&lt;3000),"nt",IF(SMALL('Open 1'!F:F,K65)&gt;3000,"",SMALL('Open 1'!F:F,K65))),"")</f>
        <v/>
      </c>
      <c r="E65" s="229" t="str">
        <f>IF(D65="nt",IFERROR(SMALL('Open 1'!F:F,K65),""),IF(D65&gt;3000,"",IFERROR(SMALL('Open 1'!F:F,K65),"")))</f>
        <v/>
      </c>
      <c r="F65" s="26"/>
      <c r="G65" s="236" t="str">
        <f t="shared" si="1"/>
        <v/>
      </c>
      <c r="J65" s="141"/>
      <c r="K65" s="68">
        <v>64</v>
      </c>
    </row>
    <row r="66" spans="1:11">
      <c r="A66" s="37" t="str">
        <f>IFERROR(IF(INDEX('Open 1'!$A:$F,MATCH('Open 1 Results'!$E66,'Open 1'!$F:$F,0),1)&gt;0,INDEX('Open 1'!$A:$F,MATCH('Open 1 Results'!$E66,'Open 1'!$F:$F,0),1),""),"")</f>
        <v/>
      </c>
      <c r="B66" s="228" t="str">
        <f>IFERROR(IF(INDEX('Open 1'!$A:$F,MATCH('Open 1 Results'!$E66,'Open 1'!$F:$F,0),2)&gt;0,INDEX('Open 1'!$A:$F,MATCH('Open 1 Results'!$E66,'Open 1'!$F:$F,0),2),""),"")</f>
        <v/>
      </c>
      <c r="C66" s="228" t="str">
        <f>IFERROR(IF(INDEX('Open 1'!$A:$F,MATCH('Open 1 Results'!$E66,'Open 1'!$F:$F,0),3)&gt;0,INDEX('Open 1'!$A:$F,MATCH('Open 1 Results'!$E66,'Open 1'!$F:$F,0),3),""),"")</f>
        <v/>
      </c>
      <c r="D66" s="229" t="str">
        <f>IFERROR(IF(AND(SMALL('Open 1'!F:F,K66)&gt;1000,SMALL('Open 1'!F:F,K66)&lt;3000),"nt",IF(SMALL('Open 1'!F:F,K66)&gt;3000,"",SMALL('Open 1'!F:F,K66))),"")</f>
        <v/>
      </c>
      <c r="E66" s="229" t="str">
        <f>IF(D66="nt",IFERROR(SMALL('Open 1'!F:F,K66),""),IF(D66&gt;3000,"",IFERROR(SMALL('Open 1'!F:F,K66),"")))</f>
        <v/>
      </c>
      <c r="F66" s="26"/>
      <c r="G66" s="236" t="str">
        <f t="shared" si="1"/>
        <v/>
      </c>
      <c r="J66" s="141"/>
      <c r="K66" s="68">
        <v>65</v>
      </c>
    </row>
    <row r="67" spans="1:11">
      <c r="A67" s="37" t="str">
        <f>IFERROR(IF(INDEX('Open 1'!$A:$F,MATCH('Open 1 Results'!$E67,'Open 1'!$F:$F,0),1)&gt;0,INDEX('Open 1'!$A:$F,MATCH('Open 1 Results'!$E67,'Open 1'!$F:$F,0),1),""),"")</f>
        <v/>
      </c>
      <c r="B67" s="228" t="str">
        <f>IFERROR(IF(INDEX('Open 1'!$A:$F,MATCH('Open 1 Results'!$E67,'Open 1'!$F:$F,0),2)&gt;0,INDEX('Open 1'!$A:$F,MATCH('Open 1 Results'!$E67,'Open 1'!$F:$F,0),2),""),"")</f>
        <v/>
      </c>
      <c r="C67" s="228" t="str">
        <f>IFERROR(IF(INDEX('Open 1'!$A:$F,MATCH('Open 1 Results'!$E67,'Open 1'!$F:$F,0),3)&gt;0,INDEX('Open 1'!$A:$F,MATCH('Open 1 Results'!$E67,'Open 1'!$F:$F,0),3),""),"")</f>
        <v/>
      </c>
      <c r="D67" s="229" t="str">
        <f>IFERROR(IF(AND(SMALL('Open 1'!F:F,K67)&gt;1000,SMALL('Open 1'!F:F,K67)&lt;3000),"nt",IF(SMALL('Open 1'!F:F,K67)&gt;3000,"",SMALL('Open 1'!F:F,K67))),"")</f>
        <v/>
      </c>
      <c r="E67" s="229" t="str">
        <f>IF(D67="nt",IFERROR(SMALL('Open 1'!F:F,K67),""),IF(D67&gt;3000,"",IFERROR(SMALL('Open 1'!F:F,K67),"")))</f>
        <v/>
      </c>
      <c r="F67" s="26"/>
      <c r="G67" s="236" t="str">
        <f t="shared" ref="G67:G130" si="2">IFERROR(VLOOKUP(D67,$H$3:$I$7,2,FALSE),"")</f>
        <v/>
      </c>
      <c r="J67" s="141"/>
      <c r="K67" s="68">
        <v>66</v>
      </c>
    </row>
    <row r="68" spans="1:11">
      <c r="A68" s="37" t="str">
        <f>IFERROR(IF(INDEX('Open 1'!$A:$F,MATCH('Open 1 Results'!$E68,'Open 1'!$F:$F,0),1)&gt;0,INDEX('Open 1'!$A:$F,MATCH('Open 1 Results'!$E68,'Open 1'!$F:$F,0),1),""),"")</f>
        <v/>
      </c>
      <c r="B68" s="228" t="str">
        <f>IFERROR(IF(INDEX('Open 1'!$A:$F,MATCH('Open 1 Results'!$E68,'Open 1'!$F:$F,0),2)&gt;0,INDEX('Open 1'!$A:$F,MATCH('Open 1 Results'!$E68,'Open 1'!$F:$F,0),2),""),"")</f>
        <v/>
      </c>
      <c r="C68" s="228" t="str">
        <f>IFERROR(IF(INDEX('Open 1'!$A:$F,MATCH('Open 1 Results'!$E68,'Open 1'!$F:$F,0),3)&gt;0,INDEX('Open 1'!$A:$F,MATCH('Open 1 Results'!$E68,'Open 1'!$F:$F,0),3),""),"")</f>
        <v/>
      </c>
      <c r="D68" s="229" t="str">
        <f>IFERROR(IF(AND(SMALL('Open 1'!F:F,K68)&gt;1000,SMALL('Open 1'!F:F,K68)&lt;3000),"nt",IF(SMALL('Open 1'!F:F,K68)&gt;3000,"",SMALL('Open 1'!F:F,K68))),"")</f>
        <v/>
      </c>
      <c r="E68" s="229" t="str">
        <f>IF(D68="nt",IFERROR(SMALL('Open 1'!F:F,K68),""),IF(D68&gt;3000,"",IFERROR(SMALL('Open 1'!F:F,K68),"")))</f>
        <v/>
      </c>
      <c r="F68" s="26"/>
      <c r="G68" s="236" t="str">
        <f t="shared" si="2"/>
        <v/>
      </c>
      <c r="J68" s="141"/>
      <c r="K68" s="68">
        <v>67</v>
      </c>
    </row>
    <row r="69" spans="1:11">
      <c r="A69" s="37" t="str">
        <f>IFERROR(IF(INDEX('Open 1'!$A:$F,MATCH('Open 1 Results'!$E69,'Open 1'!$F:$F,0),1)&gt;0,INDEX('Open 1'!$A:$F,MATCH('Open 1 Results'!$E69,'Open 1'!$F:$F,0),1),""),"")</f>
        <v/>
      </c>
      <c r="B69" s="228" t="str">
        <f>IFERROR(IF(INDEX('Open 1'!$A:$F,MATCH('Open 1 Results'!$E69,'Open 1'!$F:$F,0),2)&gt;0,INDEX('Open 1'!$A:$F,MATCH('Open 1 Results'!$E69,'Open 1'!$F:$F,0),2),""),"")</f>
        <v/>
      </c>
      <c r="C69" s="228" t="str">
        <f>IFERROR(IF(INDEX('Open 1'!$A:$F,MATCH('Open 1 Results'!$E69,'Open 1'!$F:$F,0),3)&gt;0,INDEX('Open 1'!$A:$F,MATCH('Open 1 Results'!$E69,'Open 1'!$F:$F,0),3),""),"")</f>
        <v/>
      </c>
      <c r="D69" s="229" t="str">
        <f>IFERROR(IF(AND(SMALL('Open 1'!F:F,K69)&gt;1000,SMALL('Open 1'!F:F,K69)&lt;3000),"nt",IF(SMALL('Open 1'!F:F,K69)&gt;3000,"",SMALL('Open 1'!F:F,K69))),"")</f>
        <v/>
      </c>
      <c r="E69" s="229" t="str">
        <f>IF(D69="nt",IFERROR(SMALL('Open 1'!F:F,K69),""),IF(D69&gt;3000,"",IFERROR(SMALL('Open 1'!F:F,K69),"")))</f>
        <v/>
      </c>
      <c r="F69" s="26"/>
      <c r="G69" s="236" t="str">
        <f t="shared" si="2"/>
        <v/>
      </c>
      <c r="J69" s="141"/>
      <c r="K69" s="68">
        <v>68</v>
      </c>
    </row>
    <row r="70" spans="1:11">
      <c r="A70" s="37" t="str">
        <f>IFERROR(IF(INDEX('Open 1'!$A:$F,MATCH('Open 1 Results'!$E70,'Open 1'!$F:$F,0),1)&gt;0,INDEX('Open 1'!$A:$F,MATCH('Open 1 Results'!$E70,'Open 1'!$F:$F,0),1),""),"")</f>
        <v/>
      </c>
      <c r="B70" s="228" t="str">
        <f>IFERROR(IF(INDEX('Open 1'!$A:$F,MATCH('Open 1 Results'!$E70,'Open 1'!$F:$F,0),2)&gt;0,INDEX('Open 1'!$A:$F,MATCH('Open 1 Results'!$E70,'Open 1'!$F:$F,0),2),""),"")</f>
        <v/>
      </c>
      <c r="C70" s="228" t="str">
        <f>IFERROR(IF(INDEX('Open 1'!$A:$F,MATCH('Open 1 Results'!$E70,'Open 1'!$F:$F,0),3)&gt;0,INDEX('Open 1'!$A:$F,MATCH('Open 1 Results'!$E70,'Open 1'!$F:$F,0),3),""),"")</f>
        <v/>
      </c>
      <c r="D70" s="229" t="str">
        <f>IFERROR(IF(AND(SMALL('Open 1'!F:F,K70)&gt;1000,SMALL('Open 1'!F:F,K70)&lt;3000),"nt",IF(SMALL('Open 1'!F:F,K70)&gt;3000,"",SMALL('Open 1'!F:F,K70))),"")</f>
        <v/>
      </c>
      <c r="E70" s="229" t="str">
        <f>IF(D70="nt",IFERROR(SMALL('Open 1'!F:F,K70),""),IF(D70&gt;3000,"",IFERROR(SMALL('Open 1'!F:F,K70),"")))</f>
        <v/>
      </c>
      <c r="F70" s="26"/>
      <c r="G70" s="236" t="str">
        <f t="shared" si="2"/>
        <v/>
      </c>
      <c r="J70" s="141"/>
      <c r="K70" s="68">
        <v>69</v>
      </c>
    </row>
    <row r="71" spans="1:11" ht="16.5" thickBot="1">
      <c r="A71" s="52" t="str">
        <f>IFERROR(IF(INDEX('Open 1'!$A:$F,MATCH('Open 1 Results'!$E71,'Open 1'!$F:$F,0),1)&gt;0,INDEX('Open 1'!$A:$F,MATCH('Open 1 Results'!$E71,'Open 1'!$F:$F,0),1),""),"")</f>
        <v/>
      </c>
      <c r="B71" s="237" t="str">
        <f>IFERROR(IF(INDEX('Open 1'!$A:$F,MATCH('Open 1 Results'!$E71,'Open 1'!$F:$F,0),2)&gt;0,INDEX('Open 1'!$A:$F,MATCH('Open 1 Results'!$E71,'Open 1'!$F:$F,0),2),""),"")</f>
        <v/>
      </c>
      <c r="C71" s="237" t="str">
        <f>IFERROR(IF(INDEX('Open 1'!$A:$F,MATCH('Open 1 Results'!$E71,'Open 1'!$F:$F,0),3)&gt;0,INDEX('Open 1'!$A:$F,MATCH('Open 1 Results'!$E71,'Open 1'!$F:$F,0),3),""),"")</f>
        <v/>
      </c>
      <c r="D71" s="238" t="str">
        <f>IFERROR(IF(AND(SMALL('Open 1'!F:F,K71)&gt;1000,SMALL('Open 1'!F:F,K71)&lt;3000),"nt",IF(SMALL('Open 1'!F:F,K71)&gt;3000,"",SMALL('Open 1'!F:F,K71))),"")</f>
        <v/>
      </c>
      <c r="E71" s="238" t="str">
        <f>IF(D71="nt",IFERROR(SMALL('Open 1'!F:F,K71),""),IF(D71&gt;3000,"",IFERROR(SMALL('Open 1'!F:F,K71),"")))</f>
        <v/>
      </c>
      <c r="F71" s="30"/>
      <c r="G71" s="239" t="str">
        <f t="shared" si="2"/>
        <v/>
      </c>
      <c r="J71" s="141"/>
      <c r="K71" s="68">
        <v>70</v>
      </c>
    </row>
    <row r="72" spans="1:11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1'!F:F,K72)&gt;1000,SMALL('Open 1'!F:F,K72)&lt;3000),"nt",IF(SMALL('Open 1'!F:F,K72)&gt;3000,"",SMALL('Open 1'!F:F,K72))),"")</f>
        <v/>
      </c>
      <c r="E72" s="132" t="str">
        <f>IF(D72="nt",IFERROR(SMALL('Open 1'!F:F,K72),""),IF(D72&gt;3000,"",IFERROR(SMALL('Open 1'!F:F,K72),"")))</f>
        <v/>
      </c>
      <c r="F72" s="227"/>
      <c r="G72" s="104" t="str">
        <f t="shared" si="2"/>
        <v/>
      </c>
      <c r="J72" s="141"/>
      <c r="K72" s="68">
        <v>71</v>
      </c>
    </row>
    <row r="73" spans="1:11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1'!F:F,K73)&gt;1000,SMALL('Open 1'!F:F,K73)&lt;3000),"nt",IF(SMALL('Open 1'!F:F,K73)&gt;3000,"",SMALL('Open 1'!F:F,K73))),"")</f>
        <v/>
      </c>
      <c r="E73" s="132" t="str">
        <f>IF(D73="nt",IFERROR(SMALL('Open 1'!F:F,K73),""),IF(D73&gt;3000,"",IFERROR(SMALL('Open 1'!F:F,K73),"")))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1'!F:F,K74)&gt;1000,SMALL('Open 1'!F:F,K74)&lt;3000),"nt",IF(SMALL('Open 1'!F:F,K74)&gt;3000,"",SMALL('Open 1'!F:F,K74))),"")</f>
        <v/>
      </c>
      <c r="E74" s="132" t="str">
        <f>IF(D74="nt",IFERROR(SMALL('Open 1'!F:F,K74),""),IF(D74&gt;3000,"",IFERROR(SMALL('Open 1'!F:F,K74),"")))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1'!F:F,K75)&gt;1000,SMALL('Open 1'!F:F,K75)&lt;3000),"nt",IF(SMALL('Open 1'!F:F,K75)&gt;3000,"",SMALL('Open 1'!F:F,K75))),"")</f>
        <v/>
      </c>
      <c r="E75" s="132" t="str">
        <f>IF(D75="nt",IFERROR(SMALL('Open 1'!F:F,K75),""),IF(D75&gt;3000,"",IFERROR(SMALL('Open 1'!F:F,K75),"")))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1'!F:F,K76)&gt;1000,SMALL('Open 1'!F:F,K76)&lt;3000),"nt",IF(SMALL('Open 1'!F:F,K76)&gt;3000,"",SMALL('Open 1'!F:F,K76))),"")</f>
        <v/>
      </c>
      <c r="E76" s="132" t="str">
        <f>IF(D76="nt",IFERROR(SMALL('Open 1'!F:F,K76),""),IF(D76&gt;3000,"",IFERROR(SMALL('Open 1'!F:F,K76),"")))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1'!F:F,K77)&gt;1000,SMALL('Open 1'!F:F,K77)&lt;3000),"nt",IF(SMALL('Open 1'!F:F,K77)&gt;3000,"",SMALL('Open 1'!F:F,K77))),"")</f>
        <v/>
      </c>
      <c r="E77" s="132" t="str">
        <f>IF(D77="nt",IFERROR(SMALL('Open 1'!F:F,K77),""),IF(D77&gt;3000,"",IFERROR(SMALL('Open 1'!F:F,K77),"")))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1'!F:F,K78)&gt;1000,SMALL('Open 1'!F:F,K78)&lt;3000),"nt",IF(SMALL('Open 1'!F:F,K78)&gt;3000,"",SMALL('Open 1'!F:F,K78))),"")</f>
        <v/>
      </c>
      <c r="E78" s="132" t="str">
        <f>IF(D78="nt",IFERROR(SMALL('Open 1'!F:F,K78),""),IF(D78&gt;3000,"",IFERROR(SMALL('Open 1'!F:F,K78),"")))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1'!F:F,K79)&gt;1000,SMALL('Open 1'!F:F,K79)&lt;3000),"nt",IF(SMALL('Open 1'!F:F,K79)&gt;3000,"",SMALL('Open 1'!F:F,K79))),"")</f>
        <v/>
      </c>
      <c r="E79" s="132" t="str">
        <f>IF(D79="nt",IFERROR(SMALL('Open 1'!F:F,K79),""),IF(D79&gt;3000,"",IFERROR(SMALL('Open 1'!F:F,K79),"")))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1'!F:F,K80)&gt;1000,SMALL('Open 1'!F:F,K80)&lt;3000),"nt",IF(SMALL('Open 1'!F:F,K80)&gt;3000,"",SMALL('Open 1'!F:F,K80))),"")</f>
        <v/>
      </c>
      <c r="E80" s="132" t="str">
        <f>IF(D80="nt",IFERROR(SMALL('Open 1'!F:F,K80),""),IF(D80&gt;3000,"",IFERROR(SMALL('Open 1'!F:F,K80),"")))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1'!F:F,K81)&gt;1000,SMALL('Open 1'!F:F,K81)&lt;3000),"nt",IF(SMALL('Open 1'!F:F,K81)&gt;3000,"",SMALL('Open 1'!F:F,K81))),"")</f>
        <v/>
      </c>
      <c r="E81" s="132" t="str">
        <f>IF(D81="nt",IFERROR(SMALL('Open 1'!F:F,K81),""),IF(D81&gt;3000,"",IFERROR(SMALL('Open 1'!F:F,K81),"")))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1'!F:F,K82)&gt;1000,SMALL('Open 1'!F:F,K82)&lt;3000),"nt",IF(SMALL('Open 1'!F:F,K82)&gt;3000,"",SMALL('Open 1'!F:F,K82))),"")</f>
        <v/>
      </c>
      <c r="E82" s="132" t="str">
        <f>IF(D82="nt",IFERROR(SMALL('Open 1'!F:F,K82),""),IF(D82&gt;3000,"",IFERROR(SMALL('Open 1'!F:F,K82),"")))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1'!F:F,K83)&gt;1000,SMALL('Open 1'!F:F,K83)&lt;3000),"nt",IF(SMALL('Open 1'!F:F,K83)&gt;3000,"",SMALL('Open 1'!F:F,K83))),"")</f>
        <v/>
      </c>
      <c r="E83" s="132" t="str">
        <f>IF(D83="nt",IFERROR(SMALL('Open 1'!F:F,K83),""),IF(D83&gt;3000,"",IFERROR(SMALL('Open 1'!F:F,K83),"")))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1'!F:F,K84)&gt;1000,SMALL('Open 1'!F:F,K84)&lt;3000),"nt",IF(SMALL('Open 1'!F:F,K84)&gt;3000,"",SMALL('Open 1'!F:F,K84))),"")</f>
        <v/>
      </c>
      <c r="E84" s="132" t="str">
        <f>IF(D84="nt",IFERROR(SMALL('Open 1'!F:F,K84),""),IF(D84&gt;3000,"",IFERROR(SMALL('Open 1'!F:F,K84),"")))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1'!F:F,K85)&gt;1000,SMALL('Open 1'!F:F,K85)&lt;3000),"nt",IF(SMALL('Open 1'!F:F,K85)&gt;3000,"",SMALL('Open 1'!F:F,K85))),"")</f>
        <v/>
      </c>
      <c r="E85" s="132" t="str">
        <f>IF(D85="nt",IFERROR(SMALL('Open 1'!F:F,K85),""),IF(D85&gt;3000,"",IFERROR(SMALL('Open 1'!F:F,K85),"")))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1'!F:F,K86)&gt;1000,SMALL('Open 1'!F:F,K86)&lt;3000),"nt",IF(SMALL('Open 1'!F:F,K86)&gt;3000,"",SMALL('Open 1'!F:F,K86))),"")</f>
        <v/>
      </c>
      <c r="E86" s="132" t="str">
        <f>IF(D86="nt",IFERROR(SMALL('Open 1'!F:F,K86),""),IF(D86&gt;3000,"",IFERROR(SMALL('Open 1'!F:F,K86),"")))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1'!F:F,K87)&gt;1000,SMALL('Open 1'!F:F,K87)&lt;3000),"nt",IF(SMALL('Open 1'!F:F,K87)&gt;3000,"",SMALL('Open 1'!F:F,K87))),"")</f>
        <v/>
      </c>
      <c r="E87" s="132" t="str">
        <f>IF(D87="nt",IFERROR(SMALL('Open 1'!F:F,K87),""),IF(D87&gt;3000,"",IFERROR(SMALL('Open 1'!F:F,K87),"")))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1'!F:F,K88)&gt;1000,SMALL('Open 1'!F:F,K88)&lt;3000),"nt",IF(SMALL('Open 1'!F:F,K88)&gt;3000,"",SMALL('Open 1'!F:F,K88))),"")</f>
        <v/>
      </c>
      <c r="E88" s="132" t="str">
        <f>IF(D88="nt",IFERROR(SMALL('Open 1'!F:F,K88),""),IF(D88&gt;3000,"",IFERROR(SMALL('Open 1'!F:F,K88),"")))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1'!F:F,K89)&gt;1000,SMALL('Open 1'!F:F,K89)&lt;3000),"nt",IF(SMALL('Open 1'!F:F,K89)&gt;3000,"",SMALL('Open 1'!F:F,K89))),"")</f>
        <v/>
      </c>
      <c r="E89" s="132" t="str">
        <f>IF(D89="nt",IFERROR(SMALL('Open 1'!F:F,K89),""),IF(D89&gt;3000,"",IFERROR(SMALL('Open 1'!F:F,K89),"")))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1'!F:F,K90)&gt;1000,SMALL('Open 1'!F:F,K90)&lt;3000),"nt",IF(SMALL('Open 1'!F:F,K90)&gt;3000,"",SMALL('Open 1'!F:F,K90))),"")</f>
        <v/>
      </c>
      <c r="E90" s="132" t="str">
        <f>IF(D90="nt",IFERROR(SMALL('Open 1'!F:F,K90),""),IF(D90&gt;3000,"",IFERROR(SMALL('Open 1'!F:F,K90),"")))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1'!F:F,K91)&gt;1000,SMALL('Open 1'!F:F,K91)&lt;3000),"nt",IF(SMALL('Open 1'!F:F,K91)&gt;3000,"",SMALL('Open 1'!F:F,K91))),"")</f>
        <v/>
      </c>
      <c r="E91" s="132" t="str">
        <f>IF(D91="nt",IFERROR(SMALL('Open 1'!F:F,K91),""),IF(D91&gt;3000,"",IFERROR(SMALL('Open 1'!F:F,K91),"")))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1'!F:F,K92)&gt;1000,SMALL('Open 1'!F:F,K92)&lt;3000),"nt",IF(SMALL('Open 1'!F:F,K92)&gt;3000,"",SMALL('Open 1'!F:F,K92))),"")</f>
        <v/>
      </c>
      <c r="E92" s="132" t="str">
        <f>IF(D92="nt",IFERROR(SMALL('Open 1'!F:F,K92),""),IF(D92&gt;3000,"",IFERROR(SMALL('Open 1'!F:F,K92),"")))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1'!F:F,K93)&gt;1000,SMALL('Open 1'!F:F,K93)&lt;3000),"nt",IF(SMALL('Open 1'!F:F,K93)&gt;3000,"",SMALL('Open 1'!F:F,K93))),"")</f>
        <v/>
      </c>
      <c r="E93" s="132" t="str">
        <f>IF(D93="nt",IFERROR(SMALL('Open 1'!F:F,K93),""),IF(D93&gt;3000,"",IFERROR(SMALL('Open 1'!F:F,K93),"")))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1'!F:F,K94)&gt;1000,SMALL('Open 1'!F:F,K94)&lt;3000),"nt",IF(SMALL('Open 1'!F:F,K94)&gt;3000,"",SMALL('Open 1'!F:F,K94))),"")</f>
        <v/>
      </c>
      <c r="E94" s="132" t="str">
        <f>IF(D94="nt",IFERROR(SMALL('Open 1'!F:F,K94),""),IF(D94&gt;3000,"",IFERROR(SMALL('Open 1'!F:F,K94),"")))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1'!F:F,K95)&gt;1000,SMALL('Open 1'!F:F,K95)&lt;3000),"nt",IF(SMALL('Open 1'!F:F,K95)&gt;3000,"",SMALL('Open 1'!F:F,K95))),"")</f>
        <v/>
      </c>
      <c r="E95" s="132" t="str">
        <f>IF(D95="nt",IFERROR(SMALL('Open 1'!F:F,K95),""),IF(D95&gt;3000,"",IFERROR(SMALL('Open 1'!F:F,K95),"")))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1'!F:F,K96)&gt;1000,SMALL('Open 1'!F:F,K96)&lt;3000),"nt",IF(SMALL('Open 1'!F:F,K96)&gt;3000,"",SMALL('Open 1'!F:F,K96))),"")</f>
        <v/>
      </c>
      <c r="E96" s="132" t="str">
        <f>IF(D96="nt",IFERROR(SMALL('Open 1'!F:F,K96),""),IF(D96&gt;3000,"",IFERROR(SMALL('Open 1'!F:F,K96),"")))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1'!F:F,K97)&gt;1000,SMALL('Open 1'!F:F,K97)&lt;3000),"nt",IF(SMALL('Open 1'!F:F,K97)&gt;3000,"",SMALL('Open 1'!F:F,K97))),"")</f>
        <v/>
      </c>
      <c r="E97" s="132" t="str">
        <f>IF(D97="nt",IFERROR(SMALL('Open 1'!F:F,K97),""),IF(D97&gt;3000,"",IFERROR(SMALL('Open 1'!F:F,K97),"")))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1'!F:F,K98)&gt;1000,SMALL('Open 1'!F:F,K98)&lt;3000),"nt",IF(SMALL('Open 1'!F:F,K98)&gt;3000,"",SMALL('Open 1'!F:F,K98))),"")</f>
        <v/>
      </c>
      <c r="E98" s="132" t="str">
        <f>IF(D98="nt",IFERROR(SMALL('Open 1'!F:F,K98),""),IF(D98&gt;3000,"",IFERROR(SMALL('Open 1'!F:F,K98),"")))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1'!F:F,K99)&gt;1000,SMALL('Open 1'!F:F,K99)&lt;3000),"nt",IF(SMALL('Open 1'!F:F,K99)&gt;3000,"",SMALL('Open 1'!F:F,K99))),"")</f>
        <v/>
      </c>
      <c r="E99" s="132" t="str">
        <f>IF(D99="nt",IFERROR(SMALL('Open 1'!F:F,K99),""),IF(D99&gt;3000,"",IFERROR(SMALL('Open 1'!F:F,K99),"")))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1'!F:F,K100)&gt;1000,SMALL('Open 1'!F:F,K100)&lt;3000),"nt",IF(SMALL('Open 1'!F:F,K100)&gt;3000,"",SMALL('Open 1'!F:F,K100))),"")</f>
        <v/>
      </c>
      <c r="E100" s="132" t="str">
        <f>IF(D100="nt",IFERROR(SMALL('Open 1'!F:F,K100),""),IF(D100&gt;3000,"",IFERROR(SMALL('Open 1'!F:F,K100),"")))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1'!F:F,K101)&gt;1000,SMALL('Open 1'!F:F,K101)&lt;3000),"nt",IF(SMALL('Open 1'!F:F,K101)&gt;3000,"",SMALL('Open 1'!F:F,K101))),"")</f>
        <v/>
      </c>
      <c r="E101" s="132" t="str">
        <f>IF(D101="nt",IFERROR(SMALL('Open 1'!F:F,K101),""),IF(D101&gt;3000,"",IFERROR(SMALL('Open 1'!F:F,K101),"")))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1'!F:F,K102)&gt;1000,SMALL('Open 1'!F:F,K102)&lt;3000),"nt",IF(SMALL('Open 1'!F:F,K102)&gt;3000,"",SMALL('Open 1'!F:F,K102))),"")</f>
        <v/>
      </c>
      <c r="E102" s="132" t="str">
        <f>IF(D102="nt",IFERROR(SMALL('Open 1'!F:F,K102),""),IF(D102&gt;3000,"",IFERROR(SMALL('Open 1'!F:F,K102),"")))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1'!F:F,K103)&gt;1000,SMALL('Open 1'!F:F,K103)&lt;3000),"nt",IF(SMALL('Open 1'!F:F,K103)&gt;3000,"",SMALL('Open 1'!F:F,K103))),"")</f>
        <v/>
      </c>
      <c r="E103" s="132" t="str">
        <f>IF(D103="nt",IFERROR(SMALL('Open 1'!F:F,K103),""),IF(D103&gt;3000,"",IFERROR(SMALL('Open 1'!F:F,K103),"")))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1'!F:F,K104)&gt;1000,SMALL('Open 1'!F:F,K104)&lt;3000),"nt",IF(SMALL('Open 1'!F:F,K104)&gt;3000,"",SMALL('Open 1'!F:F,K104))),"")</f>
        <v/>
      </c>
      <c r="E104" s="132" t="str">
        <f>IF(D104="nt",IFERROR(SMALL('Open 1'!F:F,K104),""),IF(D104&gt;3000,"",IFERROR(SMALL('Open 1'!F:F,K104),"")))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1'!F:F,K105)&gt;1000,SMALL('Open 1'!F:F,K105)&lt;3000),"nt",IF(SMALL('Open 1'!F:F,K105)&gt;3000,"",SMALL('Open 1'!F:F,K105))),"")</f>
        <v/>
      </c>
      <c r="E105" s="132" t="str">
        <f>IF(D105="nt",IFERROR(SMALL('Open 1'!F:F,K105),""),IF(D105&gt;3000,"",IFERROR(SMALL('Open 1'!F:F,K105),"")))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1'!F:F,K106)&gt;1000,SMALL('Open 1'!F:F,K106)&lt;3000),"nt",IF(SMALL('Open 1'!F:F,K106)&gt;3000,"",SMALL('Open 1'!F:F,K106))),"")</f>
        <v/>
      </c>
      <c r="E106" s="132" t="str">
        <f>IF(D106="nt",IFERROR(SMALL('Open 1'!F:F,K106),""),IF(D106&gt;3000,"",IFERROR(SMALL('Open 1'!F:F,K106),"")))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1'!F:F,K107)&gt;1000,SMALL('Open 1'!F:F,K107)&lt;3000),"nt",IF(SMALL('Open 1'!F:F,K107)&gt;3000,"",SMALL('Open 1'!F:F,K107))),"")</f>
        <v/>
      </c>
      <c r="E107" s="132" t="str">
        <f>IF(D107="nt",IFERROR(SMALL('Open 1'!F:F,K107),""),IF(D107&gt;3000,"",IFERROR(SMALL('Open 1'!F:F,K107),"")))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1'!F:F,K108)&gt;1000,SMALL('Open 1'!F:F,K108)&lt;3000),"nt",IF(SMALL('Open 1'!F:F,K108)&gt;3000,"",SMALL('Open 1'!F:F,K108))),"")</f>
        <v/>
      </c>
      <c r="E108" s="132" t="str">
        <f>IF(D108="nt",IFERROR(SMALL('Open 1'!F:F,K108),""),IF(D108&gt;3000,"",IFERROR(SMALL('Open 1'!F:F,K108),"")))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1'!F:F,K109)&gt;1000,SMALL('Open 1'!F:F,K109)&lt;3000),"nt",IF(SMALL('Open 1'!F:F,K109)&gt;3000,"",SMALL('Open 1'!F:F,K109))),"")</f>
        <v/>
      </c>
      <c r="E109" s="132" t="str">
        <f>IF(D109="nt",IFERROR(SMALL('Open 1'!F:F,K109),""),IF(D109&gt;3000,"",IFERROR(SMALL('Open 1'!F:F,K109),"")))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1'!F:F,K110)&gt;1000,SMALL('Open 1'!F:F,K110)&lt;3000),"nt",IF(SMALL('Open 1'!F:F,K110)&gt;3000,"",SMALL('Open 1'!F:F,K110))),"")</f>
        <v/>
      </c>
      <c r="E110" s="132" t="str">
        <f>IF(D110="nt",IFERROR(SMALL('Open 1'!F:F,K110),""),IF(D110&gt;3000,"",IFERROR(SMALL('Open 1'!F:F,K110),"")))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1'!F:F,K111)&gt;1000,SMALL('Open 1'!F:F,K111)&lt;3000),"nt",IF(SMALL('Open 1'!F:F,K111)&gt;3000,"",SMALL('Open 1'!F:F,K111))),"")</f>
        <v/>
      </c>
      <c r="E111" s="132" t="str">
        <f>IF(D111="nt",IFERROR(SMALL('Open 1'!F:F,K111),""),IF(D111&gt;3000,"",IFERROR(SMALL('Open 1'!F:F,K111),"")))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1'!F:F,K112)&gt;1000,SMALL('Open 1'!F:F,K112)&lt;3000),"nt",IF(SMALL('Open 1'!F:F,K112)&gt;3000,"",SMALL('Open 1'!F:F,K112))),"")</f>
        <v/>
      </c>
      <c r="E112" s="132" t="str">
        <f>IF(D112="nt",IFERROR(SMALL('Open 1'!F:F,K112),""),IF(D112&gt;3000,"",IFERROR(SMALL('Open 1'!F:F,K112),"")))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1'!F:F,K113)&gt;1000,SMALL('Open 1'!F:F,K113)&lt;3000),"nt",IF(SMALL('Open 1'!F:F,K113)&gt;3000,"",SMALL('Open 1'!F:F,K113))),"")</f>
        <v/>
      </c>
      <c r="E113" s="132" t="str">
        <f>IF(D113="nt",IFERROR(SMALL('Open 1'!F:F,K113),""),IF(D113&gt;3000,"",IFERROR(SMALL('Open 1'!F:F,K113),"")))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1'!F:F,K114)&gt;1000,SMALL('Open 1'!F:F,K114)&lt;3000),"nt",IF(SMALL('Open 1'!F:F,K114)&gt;3000,"",SMALL('Open 1'!F:F,K114))),"")</f>
        <v/>
      </c>
      <c r="E114" s="132" t="str">
        <f>IF(D114="nt",IFERROR(SMALL('Open 1'!F:F,K114),""),IF(D114&gt;3000,"",IFERROR(SMALL('Open 1'!F:F,K114),"")))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1'!F:F,K115)&gt;1000,SMALL('Open 1'!F:F,K115)&lt;3000),"nt",IF(SMALL('Open 1'!F:F,K115)&gt;3000,"",SMALL('Open 1'!F:F,K115))),"")</f>
        <v/>
      </c>
      <c r="E115" s="132" t="str">
        <f>IF(D115="nt",IFERROR(SMALL('Open 1'!F:F,K115),""),IF(D115&gt;3000,"",IFERROR(SMALL('Open 1'!F:F,K115),"")))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1'!F:F,K116)&gt;1000,SMALL('Open 1'!F:F,K116)&lt;3000),"nt",IF(SMALL('Open 1'!F:F,K116)&gt;3000,"",SMALL('Open 1'!F:F,K116))),"")</f>
        <v/>
      </c>
      <c r="E116" s="132" t="str">
        <f>IF(D116="nt",IFERROR(SMALL('Open 1'!F:F,K116),""),IF(D116&gt;3000,"",IFERROR(SMALL('Open 1'!F:F,K116),"")))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1'!F:F,K117)&gt;1000,SMALL('Open 1'!F:F,K117)&lt;3000),"nt",IF(SMALL('Open 1'!F:F,K117)&gt;3000,"",SMALL('Open 1'!F:F,K117))),"")</f>
        <v/>
      </c>
      <c r="E117" s="132" t="str">
        <f>IF(D117="nt",IFERROR(SMALL('Open 1'!F:F,K117),""),IF(D117&gt;3000,"",IFERROR(SMALL('Open 1'!F:F,K117),"")))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1'!F:F,K118)&gt;1000,SMALL('Open 1'!F:F,K118)&lt;3000),"nt",IF(SMALL('Open 1'!F:F,K118)&gt;3000,"",SMALL('Open 1'!F:F,K118))),"")</f>
        <v/>
      </c>
      <c r="E118" s="132" t="str">
        <f>IF(D118="nt",IFERROR(SMALL('Open 1'!F:F,K118),""),IF(D118&gt;3000,"",IFERROR(SMALL('Open 1'!F:F,K118),"")))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1'!F:F,K119)&gt;1000,SMALL('Open 1'!F:F,K119)&lt;3000),"nt",IF(SMALL('Open 1'!F:F,K119)&gt;3000,"",SMALL('Open 1'!F:F,K119))),"")</f>
        <v/>
      </c>
      <c r="E119" s="132" t="str">
        <f>IF(D119="nt",IFERROR(SMALL('Open 1'!F:F,K119),""),IF(D119&gt;3000,"",IFERROR(SMALL('Open 1'!F:F,K119),"")))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1'!F:F,K120)&gt;1000,SMALL('Open 1'!F:F,K120)&lt;3000),"nt",IF(SMALL('Open 1'!F:F,K120)&gt;3000,"",SMALL('Open 1'!F:F,K120))),"")</f>
        <v/>
      </c>
      <c r="E120" s="132" t="str">
        <f>IF(D120="nt",IFERROR(SMALL('Open 1'!F:F,K120),""),IF(D120&gt;3000,"",IFERROR(SMALL('Open 1'!F:F,K120),"")))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1'!F:F,K121)&gt;1000,SMALL('Open 1'!F:F,K121)&lt;3000),"nt",IF(SMALL('Open 1'!F:F,K121)&gt;3000,"",SMALL('Open 1'!F:F,K121))),"")</f>
        <v/>
      </c>
      <c r="E121" s="132" t="str">
        <f>IF(D121="nt",IFERROR(SMALL('Open 1'!F:F,K121),""),IF(D121&gt;3000,"",IFERROR(SMALL('Open 1'!F:F,K121),"")))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1'!F:F,K122)&gt;1000,SMALL('Open 1'!F:F,K122)&lt;3000),"nt",IF(SMALL('Open 1'!F:F,K122)&gt;3000,"",SMALL('Open 1'!F:F,K122))),"")</f>
        <v/>
      </c>
      <c r="E122" s="132" t="str">
        <f>IF(D122="nt",IFERROR(SMALL('Open 1'!F:F,K122),""),IF(D122&gt;3000,"",IFERROR(SMALL('Open 1'!F:F,K122),"")))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1'!F:F,K123)&gt;1000,SMALL('Open 1'!F:F,K123)&lt;3000),"nt",IF(SMALL('Open 1'!F:F,K123)&gt;3000,"",SMALL('Open 1'!F:F,K123))),"")</f>
        <v/>
      </c>
      <c r="E123" s="132" t="str">
        <f>IF(D123="nt",IFERROR(SMALL('Open 1'!F:F,K123),""),IF(D123&gt;3000,"",IFERROR(SMALL('Open 1'!F:F,K123),"")))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1'!F:F,K124)&gt;1000,SMALL('Open 1'!F:F,K124)&lt;3000),"nt",IF(SMALL('Open 1'!F:F,K124)&gt;3000,"",SMALL('Open 1'!F:F,K124))),"")</f>
        <v/>
      </c>
      <c r="E124" s="132" t="str">
        <f>IF(D124="nt",IFERROR(SMALL('Open 1'!F:F,K124),""),IF(D124&gt;3000,"",IFERROR(SMALL('Open 1'!F:F,K124),"")))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1'!F:F,K125)&gt;1000,SMALL('Open 1'!F:F,K125)&lt;3000),"nt",IF(SMALL('Open 1'!F:F,K125)&gt;3000,"",SMALL('Open 1'!F:F,K125))),"")</f>
        <v/>
      </c>
      <c r="E125" s="132" t="str">
        <f>IF(D125="nt",IFERROR(SMALL('Open 1'!F:F,K125),""),IF(D125&gt;3000,"",IFERROR(SMALL('Open 1'!F:F,K125),"")))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1'!F:F,K126)&gt;1000,SMALL('Open 1'!F:F,K126)&lt;3000),"nt",IF(SMALL('Open 1'!F:F,K126)&gt;3000,"",SMALL('Open 1'!F:F,K126))),"")</f>
        <v/>
      </c>
      <c r="E126" s="132" t="str">
        <f>IF(D126="nt",IFERROR(SMALL('Open 1'!F:F,K126),""),IF(D126&gt;3000,"",IFERROR(SMALL('Open 1'!F:F,K126),"")))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1'!F:F,K127)&gt;1000,SMALL('Open 1'!F:F,K127)&lt;3000),"nt",IF(SMALL('Open 1'!F:F,K127)&gt;3000,"",SMALL('Open 1'!F:F,K127))),"")</f>
        <v/>
      </c>
      <c r="E127" s="132" t="str">
        <f>IF(D127="nt",IFERROR(SMALL('Open 1'!F:F,K127),""),IF(D127&gt;3000,"",IFERROR(SMALL('Open 1'!F:F,K127),"")))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1'!F:F,K128)&gt;1000,SMALL('Open 1'!F:F,K128)&lt;3000),"nt",IF(SMALL('Open 1'!F:F,K128)&gt;3000,"",SMALL('Open 1'!F:F,K128))),"")</f>
        <v/>
      </c>
      <c r="E128" s="132" t="str">
        <f>IF(D128="nt",IFERROR(SMALL('Open 1'!F:F,K128),""),IF(D128&gt;3000,"",IFERROR(SMALL('Open 1'!F:F,K128),"")))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1'!F:F,K129)&gt;1000,SMALL('Open 1'!F:F,K129)&lt;3000),"nt",IF(SMALL('Open 1'!F:F,K129)&gt;3000,"",SMALL('Open 1'!F:F,K129))),"")</f>
        <v/>
      </c>
      <c r="E129" s="132" t="str">
        <f>IF(D129="nt",IFERROR(SMALL('Open 1'!F:F,K129),""),IF(D129&gt;3000,"",IFERROR(SMALL('Open 1'!F:F,K129),"")))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1'!F:F,K130)&gt;1000,SMALL('Open 1'!F:F,K130)&lt;3000),"nt",IF(SMALL('Open 1'!F:F,K130)&gt;3000,"",SMALL('Open 1'!F:F,K130))),"")</f>
        <v/>
      </c>
      <c r="E130" s="132" t="str">
        <f>IF(D130="nt",IFERROR(SMALL('Open 1'!F:F,K130),""),IF(D130&gt;3000,"",IFERROR(SMALL('Open 1'!F:F,K130),"")))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1'!F:F,K131)&gt;1000,SMALL('Open 1'!F:F,K131)&lt;3000),"nt",IF(SMALL('Open 1'!F:F,K131)&gt;3000,"",SMALL('Open 1'!F:F,K131))),"")</f>
        <v/>
      </c>
      <c r="E131" s="132" t="str">
        <f>IF(D131="nt",IFERROR(SMALL('Open 1'!F:F,K131),""),IF(D131&gt;3000,"",IFERROR(SMALL('Open 1'!F:F,K131),"")))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1'!F:F,K132)&gt;1000,SMALL('Open 1'!F:F,K132)&lt;3000),"nt",IF(SMALL('Open 1'!F:F,K132)&gt;3000,"",SMALL('Open 1'!F:F,K132))),"")</f>
        <v/>
      </c>
      <c r="E132" s="132" t="str">
        <f>IF(D132="nt",IFERROR(SMALL('Open 1'!F:F,K132),""),IF(D132&gt;3000,"",IFERROR(SMALL('Open 1'!F:F,K132),"")))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1'!F:F,K133)&gt;1000,SMALL('Open 1'!F:F,K133)&lt;3000),"nt",IF(SMALL('Open 1'!F:F,K133)&gt;3000,"",SMALL('Open 1'!F:F,K133))),"")</f>
        <v/>
      </c>
      <c r="E133" s="132" t="str">
        <f>IF(D133="nt",IFERROR(SMALL('Open 1'!F:F,K133),""),IF(D133&gt;3000,"",IFERROR(SMALL('Open 1'!F:F,K133),"")))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1'!F:F,K134)&gt;1000,SMALL('Open 1'!F:F,K134)&lt;3000),"nt",IF(SMALL('Open 1'!F:F,K134)&gt;3000,"",SMALL('Open 1'!F:F,K134))),"")</f>
        <v/>
      </c>
      <c r="E134" s="132" t="str">
        <f>IF(D134="nt",IFERROR(SMALL('Open 1'!F:F,K134),""),IF(D134&gt;3000,"",IFERROR(SMALL('Open 1'!F:F,K134),"")))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1'!F:F,K135)&gt;1000,SMALL('Open 1'!F:F,K135)&lt;3000),"nt",IF(SMALL('Open 1'!F:F,K135)&gt;3000,"",SMALL('Open 1'!F:F,K135))),"")</f>
        <v/>
      </c>
      <c r="E135" s="132" t="str">
        <f>IF(D135="nt",IFERROR(SMALL('Open 1'!F:F,K135),""),IF(D135&gt;3000,"",IFERROR(SMALL('Open 1'!F:F,K135),"")))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1'!F:F,K136)&gt;1000,SMALL('Open 1'!F:F,K136)&lt;3000),"nt",IF(SMALL('Open 1'!F:F,K136)&gt;3000,"",SMALL('Open 1'!F:F,K136))),"")</f>
        <v/>
      </c>
      <c r="E136" s="132" t="str">
        <f>IF(D136="nt",IFERROR(SMALL('Open 1'!F:F,K136),""),IF(D136&gt;3000,"",IFERROR(SMALL('Open 1'!F:F,K136),"")))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1'!F:F,K137)&gt;1000,SMALL('Open 1'!F:F,K137)&lt;3000),"nt",IF(SMALL('Open 1'!F:F,K137)&gt;3000,"",SMALL('Open 1'!F:F,K137))),"")</f>
        <v/>
      </c>
      <c r="E137" s="132" t="str">
        <f>IF(D137="nt",IFERROR(SMALL('Open 1'!F:F,K137),""),IF(D137&gt;3000,"",IFERROR(SMALL('Open 1'!F:F,K137),"")))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1'!F:F,K138)&gt;1000,SMALL('Open 1'!F:F,K138)&lt;3000),"nt",IF(SMALL('Open 1'!F:F,K138)&gt;3000,"",SMALL('Open 1'!F:F,K138))),"")</f>
        <v/>
      </c>
      <c r="E138" s="132" t="str">
        <f>IF(D138="nt",IFERROR(SMALL('Open 1'!F:F,K138),""),IF(D138&gt;3000,"",IFERROR(SMALL('Open 1'!F:F,K138),"")))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1'!F:F,K139)&gt;1000,SMALL('Open 1'!F:F,K139)&lt;3000),"nt",IF(SMALL('Open 1'!F:F,K139)&gt;3000,"",SMALL('Open 1'!F:F,K139))),"")</f>
        <v/>
      </c>
      <c r="E139" s="132" t="str">
        <f>IF(D139="nt",IFERROR(SMALL('Open 1'!F:F,K139),""),IF(D139&gt;3000,"",IFERROR(SMALL('Open 1'!F:F,K139),"")))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1'!F:F,K140)&gt;1000,SMALL('Open 1'!F:F,K140)&lt;3000),"nt",IF(SMALL('Open 1'!F:F,K140)&gt;3000,"",SMALL('Open 1'!F:F,K140))),"")</f>
        <v/>
      </c>
      <c r="E140" s="132" t="str">
        <f>IF(D140="nt",IFERROR(SMALL('Open 1'!F:F,K140),""),IF(D140&gt;3000,"",IFERROR(SMALL('Open 1'!F:F,K140),"")))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1'!F:F,K141)&gt;1000,SMALL('Open 1'!F:F,K141)&lt;3000),"nt",IF(SMALL('Open 1'!F:F,K141)&gt;3000,"",SMALL('Open 1'!F:F,K141))),"")</f>
        <v/>
      </c>
      <c r="E141" s="132" t="str">
        <f>IF(D141="nt",IFERROR(SMALL('Open 1'!F:F,K141),""),IF(D141&gt;3000,"",IFERROR(SMALL('Open 1'!F:F,K141),"")))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1'!F:F,K142)&gt;1000,SMALL('Open 1'!F:F,K142)&lt;3000),"nt",IF(SMALL('Open 1'!F:F,K142)&gt;3000,"",SMALL('Open 1'!F:F,K142))),"")</f>
        <v/>
      </c>
      <c r="E142" s="132" t="str">
        <f>IF(D142="nt",IFERROR(SMALL('Open 1'!F:F,K142),""),IF(D142&gt;3000,"",IFERROR(SMALL('Open 1'!F:F,K142),"")))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1'!F:F,K143)&gt;1000,SMALL('Open 1'!F:F,K143)&lt;3000),"nt",IF(SMALL('Open 1'!F:F,K143)&gt;3000,"",SMALL('Open 1'!F:F,K143))),"")</f>
        <v/>
      </c>
      <c r="E143" s="132" t="str">
        <f>IF(D143="nt",IFERROR(SMALL('Open 1'!F:F,K143),""),IF(D143&gt;3000,"",IFERROR(SMALL('Open 1'!F:F,K143),"")))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1'!F:F,K144)&gt;1000,SMALL('Open 1'!F:F,K144)&lt;3000),"nt",IF(SMALL('Open 1'!F:F,K144)&gt;3000,"",SMALL('Open 1'!F:F,K144))),"")</f>
        <v/>
      </c>
      <c r="E144" s="132" t="str">
        <f>IF(D144="nt",IFERROR(SMALL('Open 1'!F:F,K144),""),IF(D144&gt;3000,"",IFERROR(SMALL('Open 1'!F:F,K144),"")))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1'!F:F,K145)&gt;1000,SMALL('Open 1'!F:F,K145)&lt;3000),"nt",IF(SMALL('Open 1'!F:F,K145)&gt;3000,"",SMALL('Open 1'!F:F,K145))),"")</f>
        <v/>
      </c>
      <c r="E145" s="132" t="str">
        <f>IF(D145="nt",IFERROR(SMALL('Open 1'!F:F,K145),""),IF(D145&gt;3000,"",IFERROR(SMALL('Open 1'!F:F,K145),"")))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1'!F:F,K146)&gt;1000,SMALL('Open 1'!F:F,K146)&lt;3000),"nt",IF(SMALL('Open 1'!F:F,K146)&gt;3000,"",SMALL('Open 1'!F:F,K146))),"")</f>
        <v/>
      </c>
      <c r="E146" s="132" t="str">
        <f>IF(D146="nt",IFERROR(SMALL('Open 1'!F:F,K146),""),IF(D146&gt;3000,"",IFERROR(SMALL('Open 1'!F:F,K146),"")))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1'!F:F,K147)&gt;1000,SMALL('Open 1'!F:F,K147)&lt;3000),"nt",IF(SMALL('Open 1'!F:F,K147)&gt;3000,"",SMALL('Open 1'!F:F,K147))),"")</f>
        <v/>
      </c>
      <c r="E147" s="132" t="str">
        <f>IF(D147="nt",IFERROR(SMALL('Open 1'!F:F,K147),""),IF(D147&gt;3000,"",IFERROR(SMALL('Open 1'!F:F,K147),"")))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1'!F:F,K148)&gt;1000,SMALL('Open 1'!F:F,K148)&lt;3000),"nt",IF(SMALL('Open 1'!F:F,K148)&gt;3000,"",SMALL('Open 1'!F:F,K148))),"")</f>
        <v/>
      </c>
      <c r="E148" s="132" t="str">
        <f>IF(D148="nt",IFERROR(SMALL('Open 1'!F:F,K148),""),IF(D148&gt;3000,"",IFERROR(SMALL('Open 1'!F:F,K148),"")))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1'!F:F,K149)&gt;1000,SMALL('Open 1'!F:F,K149)&lt;3000),"nt",IF(SMALL('Open 1'!F:F,K149)&gt;3000,"",SMALL('Open 1'!F:F,K149))),"")</f>
        <v/>
      </c>
      <c r="E149" s="132" t="str">
        <f>IF(D149="nt",IFERROR(SMALL('Open 1'!F:F,K149),""),IF(D149&gt;3000,"",IFERROR(SMALL('Open 1'!F:F,K149),"")))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1'!F:F,K150)&gt;1000,SMALL('Open 1'!F:F,K150)&lt;3000),"nt",IF(SMALL('Open 1'!F:F,K150)&gt;3000,"",SMALL('Open 1'!F:F,K150))),"")</f>
        <v/>
      </c>
      <c r="E150" s="132" t="str">
        <f>IF(D150="nt",IFERROR(SMALL('Open 1'!F:F,K150),""),IF(D150&gt;3000,"",IFERROR(SMALL('Open 1'!F:F,K150),"")))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1'!F:F,K151)&gt;1000,SMALL('Open 1'!F:F,K151)&lt;3000),"nt",IF(SMALL('Open 1'!F:F,K151)&gt;3000,"",SMALL('Open 1'!F:F,K151))),"")</f>
        <v/>
      </c>
      <c r="E151" s="132" t="str">
        <f>IF(D151="nt",IFERROR(SMALL('Open 1'!F:F,K151),""),IF(D151&gt;3000,"",IFERROR(SMALL('Open 1'!F:F,K151),"")))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1'!F:F,K152)&gt;1000,SMALL('Open 1'!F:F,K152)&lt;3000),"nt",IF(SMALL('Open 1'!F:F,K152)&gt;3000,"",SMALL('Open 1'!F:F,K152))),"")</f>
        <v/>
      </c>
      <c r="E152" s="132" t="str">
        <f>IF(D152="nt",IFERROR(SMALL('Open 1'!F:F,K152),""),IF(D152&gt;3000,"",IFERROR(SMALL('Open 1'!F:F,K152),"")))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1'!F:F,K153)&gt;1000,SMALL('Open 1'!F:F,K153)&lt;3000),"nt",IF(SMALL('Open 1'!F:F,K153)&gt;3000,"",SMALL('Open 1'!F:F,K153))),"")</f>
        <v/>
      </c>
      <c r="E153" s="132" t="str">
        <f>IF(D153="nt",IFERROR(SMALL('Open 1'!F:F,K153),""),IF(D153&gt;3000,"",IFERROR(SMALL('Open 1'!F:F,K153),"")))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1'!F:F,K154)&gt;1000,SMALL('Open 1'!F:F,K154)&lt;3000),"nt",IF(SMALL('Open 1'!F:F,K154)&gt;3000,"",SMALL('Open 1'!F:F,K154))),"")</f>
        <v/>
      </c>
      <c r="E154" s="132" t="str">
        <f>IF(D154="nt",IFERROR(SMALL('Open 1'!F:F,K154),""),IF(D154&gt;3000,"",IFERROR(SMALL('Open 1'!F:F,K154),"")))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1'!F:F,K155)&gt;1000,SMALL('Open 1'!F:F,K155)&lt;3000),"nt",IF(SMALL('Open 1'!F:F,K155)&gt;3000,"",SMALL('Open 1'!F:F,K155))),"")</f>
        <v/>
      </c>
      <c r="E155" s="132" t="str">
        <f>IF(D155="nt",IFERROR(SMALL('Open 1'!F:F,K155),""),IF(D155&gt;3000,"",IFERROR(SMALL('Open 1'!F:F,K155),"")))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1'!F:F,K156)&gt;1000,SMALL('Open 1'!F:F,K156)&lt;3000),"nt",IF(SMALL('Open 1'!F:F,K156)&gt;3000,"",SMALL('Open 1'!F:F,K156))),"")</f>
        <v/>
      </c>
      <c r="E156" s="132" t="str">
        <f>IF(D156="nt",IFERROR(SMALL('Open 1'!F:F,K156),""),IF(D156&gt;3000,"",IFERROR(SMALL('Open 1'!F:F,K156),"")))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1'!F:F,K157)&gt;1000,SMALL('Open 1'!F:F,K157)&lt;3000),"nt",IF(SMALL('Open 1'!F:F,K157)&gt;3000,"",SMALL('Open 1'!F:F,K157))),"")</f>
        <v/>
      </c>
      <c r="E157" s="132" t="str">
        <f>IF(D157="nt",IFERROR(SMALL('Open 1'!F:F,K157),""),IF(D157&gt;3000,"",IFERROR(SMALL('Open 1'!F:F,K157),"")))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1'!F:F,K158)&gt;1000,SMALL('Open 1'!F:F,K158)&lt;3000),"nt",IF(SMALL('Open 1'!F:F,K158)&gt;3000,"",SMALL('Open 1'!F:F,K158))),"")</f>
        <v/>
      </c>
      <c r="E158" s="132" t="str">
        <f>IF(D158="nt",IFERROR(SMALL('Open 1'!F:F,K158),""),IF(D158&gt;3000,"",IFERROR(SMALL('Open 1'!F:F,K158),"")))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1'!F:F,K159)&gt;1000,SMALL('Open 1'!F:F,K159)&lt;3000),"nt",IF(SMALL('Open 1'!F:F,K159)&gt;3000,"",SMALL('Open 1'!F:F,K159))),"")</f>
        <v/>
      </c>
      <c r="E159" s="132" t="str">
        <f>IF(D159="nt",IFERROR(SMALL('Open 1'!F:F,K159),""),IF(D159&gt;3000,"",IFERROR(SMALL('Open 1'!F:F,K159),"")))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1'!F:F,K160)&gt;1000,SMALL('Open 1'!F:F,K160)&lt;3000),"nt",IF(SMALL('Open 1'!F:F,K160)&gt;3000,"",SMALL('Open 1'!F:F,K160))),"")</f>
        <v/>
      </c>
      <c r="E160" s="132" t="str">
        <f>IF(D160="nt",IFERROR(SMALL('Open 1'!F:F,K160),""),IF(D160&gt;3000,"",IFERROR(SMALL('Open 1'!F:F,K160),"")))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1'!F:F,K161)&gt;1000,SMALL('Open 1'!F:F,K161)&lt;3000),"nt",IF(SMALL('Open 1'!F:F,K161)&gt;3000,"",SMALL('Open 1'!F:F,K161))),"")</f>
        <v/>
      </c>
      <c r="E161" s="132" t="str">
        <f>IF(D161="nt",IFERROR(SMALL('Open 1'!F:F,K161),""),IF(D161&gt;3000,"",IFERROR(SMALL('Open 1'!F:F,K161),"")))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1'!F:F,K162)&gt;1000,SMALL('Open 1'!F:F,K162)&lt;3000),"nt",IF(SMALL('Open 1'!F:F,K162)&gt;3000,"",SMALL('Open 1'!F:F,K162))),"")</f>
        <v/>
      </c>
      <c r="E162" s="132" t="str">
        <f>IF(D162="nt",IFERROR(SMALL('Open 1'!F:F,K162),""),IF(D162&gt;3000,"",IFERROR(SMALL('Open 1'!F:F,K162),"")))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1'!F:F,K163)&gt;1000,SMALL('Open 1'!F:F,K163)&lt;3000),"nt",IF(SMALL('Open 1'!F:F,K163)&gt;3000,"",SMALL('Open 1'!F:F,K163))),"")</f>
        <v/>
      </c>
      <c r="E163" s="132" t="str">
        <f>IF(D163="nt",IFERROR(SMALL('Open 1'!F:F,K163),""),IF(D163&gt;3000,"",IFERROR(SMALL('Open 1'!F:F,K163),"")))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1'!F:F,K164)&gt;1000,SMALL('Open 1'!F:F,K164)&lt;3000),"nt",IF(SMALL('Open 1'!F:F,K164)&gt;3000,"",SMALL('Open 1'!F:F,K164))),"")</f>
        <v/>
      </c>
      <c r="E164" s="132" t="str">
        <f>IF(D164="nt",IFERROR(SMALL('Open 1'!F:F,K164),""),IF(D164&gt;3000,"",IFERROR(SMALL('Open 1'!F:F,K164),"")))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1'!F:F,K165)&gt;1000,SMALL('Open 1'!F:F,K165)&lt;3000),"nt",IF(SMALL('Open 1'!F:F,K165)&gt;3000,"",SMALL('Open 1'!F:F,K165))),"")</f>
        <v/>
      </c>
      <c r="E165" s="132" t="str">
        <f>IF(D165="nt",IFERROR(SMALL('Open 1'!F:F,K165),""),IF(D165&gt;3000,"",IFERROR(SMALL('Open 1'!F:F,K165),"")))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1'!F:F,K166)&gt;1000,SMALL('Open 1'!F:F,K166)&lt;3000),"nt",IF(SMALL('Open 1'!F:F,K166)&gt;3000,"",SMALL('Open 1'!F:F,K166))),"")</f>
        <v/>
      </c>
      <c r="E166" s="132" t="str">
        <f>IF(D166="nt",IFERROR(SMALL('Open 1'!F:F,K166),""),IF(D166&gt;3000,"",IFERROR(SMALL('Open 1'!F:F,K166),"")))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1'!F:F,K167)&gt;1000,SMALL('Open 1'!F:F,K167)&lt;3000),"nt",IF(SMALL('Open 1'!F:F,K167)&gt;3000,"",SMALL('Open 1'!F:F,K167))),"")</f>
        <v/>
      </c>
      <c r="E167" s="132" t="str">
        <f>IF(D167="nt",IFERROR(SMALL('Open 1'!F:F,K167),""),IF(D167&gt;3000,"",IFERROR(SMALL('Open 1'!F:F,K167),"")))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1'!F:F,K168)&gt;1000,SMALL('Open 1'!F:F,K168)&lt;3000),"nt",IF(SMALL('Open 1'!F:F,K168)&gt;3000,"",SMALL('Open 1'!F:F,K168))),"")</f>
        <v/>
      </c>
      <c r="E168" s="132" t="str">
        <f>IF(D168="nt",IFERROR(SMALL('Open 1'!F:F,K168),""),IF(D168&gt;3000,"",IFERROR(SMALL('Open 1'!F:F,K168),"")))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1'!F:F,K169)&gt;1000,SMALL('Open 1'!F:F,K169)&lt;3000),"nt",IF(SMALL('Open 1'!F:F,K169)&gt;3000,"",SMALL('Open 1'!F:F,K169))),"")</f>
        <v/>
      </c>
      <c r="E169" s="132" t="str">
        <f>IF(D169="nt",IFERROR(SMALL('Open 1'!F:F,K169),""),IF(D169&gt;3000,"",IFERROR(SMALL('Open 1'!F:F,K169),"")))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1'!F:F,K170)&gt;1000,SMALL('Open 1'!F:F,K170)&lt;3000),"nt",IF(SMALL('Open 1'!F:F,K170)&gt;3000,"",SMALL('Open 1'!F:F,K170))),"")</f>
        <v/>
      </c>
      <c r="E170" s="132" t="str">
        <f>IF(D170="nt",IFERROR(SMALL('Open 1'!F:F,K170),""),IF(D170&gt;3000,"",IFERROR(SMALL('Open 1'!F:F,K170),"")))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1'!F:F,K171)&gt;1000,SMALL('Open 1'!F:F,K171)&lt;3000),"nt",IF(SMALL('Open 1'!F:F,K171)&gt;3000,"",SMALL('Open 1'!F:F,K171))),"")</f>
        <v/>
      </c>
      <c r="E171" s="132" t="str">
        <f>IF(D171="nt",IFERROR(SMALL('Open 1'!F:F,K171),""),IF(D171&gt;3000,"",IFERROR(SMALL('Open 1'!F:F,K171),"")))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1'!F:F,K172)&gt;1000,SMALL('Open 1'!F:F,K172)&lt;3000),"nt",IF(SMALL('Open 1'!F:F,K172)&gt;3000,"",SMALL('Open 1'!F:F,K172))),"")</f>
        <v/>
      </c>
      <c r="E172" s="132" t="str">
        <f>IF(D172="nt",IFERROR(SMALL('Open 1'!F:F,K172),""),IF(D172&gt;3000,"",IFERROR(SMALL('Open 1'!F:F,K172),"")))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1'!F:F,K173)&gt;1000,SMALL('Open 1'!F:F,K173)&lt;3000),"nt",IF(SMALL('Open 1'!F:F,K173)&gt;3000,"",SMALL('Open 1'!F:F,K173))),"")</f>
        <v/>
      </c>
      <c r="E173" s="132" t="str">
        <f>IF(D173="nt",IFERROR(SMALL('Open 1'!F:F,K173),""),IF(D173&gt;3000,"",IFERROR(SMALL('Open 1'!F:F,K173),"")))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1'!F:F,K174)&gt;1000,SMALL('Open 1'!F:F,K174)&lt;3000),"nt",IF(SMALL('Open 1'!F:F,K174)&gt;3000,"",SMALL('Open 1'!F:F,K174))),"")</f>
        <v/>
      </c>
      <c r="E174" s="132" t="str">
        <f>IF(D174="nt",IFERROR(SMALL('Open 1'!F:F,K174),""),IF(D174&gt;3000,"",IFERROR(SMALL('Open 1'!F:F,K174),"")))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1'!F:F,K175)&gt;1000,SMALL('Open 1'!F:F,K175)&lt;3000),"nt",IF(SMALL('Open 1'!F:F,K175)&gt;3000,"",SMALL('Open 1'!F:F,K175))),"")</f>
        <v/>
      </c>
      <c r="E175" s="132" t="str">
        <f>IF(D175="nt",IFERROR(SMALL('Open 1'!F:F,K175),""),IF(D175&gt;3000,"",IFERROR(SMALL('Open 1'!F:F,K175),"")))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1'!F:F,K176)&gt;1000,SMALL('Open 1'!F:F,K176)&lt;3000),"nt",IF(SMALL('Open 1'!F:F,K176)&gt;3000,"",SMALL('Open 1'!F:F,K176))),"")</f>
        <v/>
      </c>
      <c r="E176" s="132" t="str">
        <f>IF(D176="nt",IFERROR(SMALL('Open 1'!F:F,K176),""),IF(D176&gt;3000,"",IFERROR(SMALL('Open 1'!F:F,K176),"")))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1'!F:F,K177)&gt;1000,SMALL('Open 1'!F:F,K177)&lt;3000),"nt",IF(SMALL('Open 1'!F:F,K177)&gt;3000,"",SMALL('Open 1'!F:F,K177))),"")</f>
        <v/>
      </c>
      <c r="E177" s="132" t="str">
        <f>IF(D177="nt",IFERROR(SMALL('Open 1'!F:F,K177),""),IF(D177&gt;3000,"",IFERROR(SMALL('Open 1'!F:F,K177),"")))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1'!F:F,K178)&gt;1000,SMALL('Open 1'!F:F,K178)&lt;3000),"nt",IF(SMALL('Open 1'!F:F,K178)&gt;3000,"",SMALL('Open 1'!F:F,K178))),"")</f>
        <v/>
      </c>
      <c r="E178" s="132" t="str">
        <f>IF(D178="nt",IFERROR(SMALL('Open 1'!F:F,K178),""),IF(D178&gt;3000,"",IFERROR(SMALL('Open 1'!F:F,K178),"")))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1'!F:F,K179)&gt;1000,SMALL('Open 1'!F:F,K179)&lt;3000),"nt",IF(SMALL('Open 1'!F:F,K179)&gt;3000,"",SMALL('Open 1'!F:F,K179))),"")</f>
        <v/>
      </c>
      <c r="E179" s="132" t="str">
        <f>IF(D179="nt",IFERROR(SMALL('Open 1'!F:F,K179),""),IF(D179&gt;3000,"",IFERROR(SMALL('Open 1'!F:F,K179),"")))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1'!F:F,K180)&gt;1000,SMALL('Open 1'!F:F,K180)&lt;3000),"nt",IF(SMALL('Open 1'!F:F,K180)&gt;3000,"",SMALL('Open 1'!F:F,K180))),"")</f>
        <v/>
      </c>
      <c r="E180" s="132" t="str">
        <f>IF(D180="nt",IFERROR(SMALL('Open 1'!F:F,K180),""),IF(D180&gt;3000,"",IFERROR(SMALL('Open 1'!F:F,K180),"")))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1'!F:F,K181)&gt;1000,SMALL('Open 1'!F:F,K181)&lt;3000),"nt",IF(SMALL('Open 1'!F:F,K181)&gt;3000,"",SMALL('Open 1'!F:F,K181))),"")</f>
        <v/>
      </c>
      <c r="E181" s="132" t="str">
        <f>IF(D181="nt",IFERROR(SMALL('Open 1'!F:F,K181),""),IF(D181&gt;3000,"",IFERROR(SMALL('Open 1'!F:F,K181),"")))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1'!F:F,K182)&gt;1000,SMALL('Open 1'!F:F,K182)&lt;3000),"nt",IF(SMALL('Open 1'!F:F,K182)&gt;3000,"",SMALL('Open 1'!F:F,K182))),"")</f>
        <v/>
      </c>
      <c r="E182" s="132" t="str">
        <f>IF(D182="nt",IFERROR(SMALL('Open 1'!F:F,K182),""),IF(D182&gt;3000,"",IFERROR(SMALL('Open 1'!F:F,K182),"")))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1'!F:F,K183)&gt;1000,SMALL('Open 1'!F:F,K183)&lt;3000),"nt",IF(SMALL('Open 1'!F:F,K183)&gt;3000,"",SMALL('Open 1'!F:F,K183))),"")</f>
        <v/>
      </c>
      <c r="E183" s="132" t="str">
        <f>IF(D183="nt",IFERROR(SMALL('Open 1'!F:F,K183),""),IF(D183&gt;3000,"",IFERROR(SMALL('Open 1'!F:F,K183),"")))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1'!F:F,K184)&gt;1000,SMALL('Open 1'!F:F,K184)&lt;3000),"nt",IF(SMALL('Open 1'!F:F,K184)&gt;3000,"",SMALL('Open 1'!F:F,K184))),"")</f>
        <v/>
      </c>
      <c r="E184" s="132" t="str">
        <f>IF(D184="nt",IFERROR(SMALL('Open 1'!F:F,K184),""),IF(D184&gt;3000,"",IFERROR(SMALL('Open 1'!F:F,K184),"")))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1'!F:F,K185)&gt;1000,SMALL('Open 1'!F:F,K185)&lt;3000),"nt",IF(SMALL('Open 1'!F:F,K185)&gt;3000,"",SMALL('Open 1'!F:F,K185))),"")</f>
        <v/>
      </c>
      <c r="E185" s="132" t="str">
        <f>IF(D185="nt",IFERROR(SMALL('Open 1'!F:F,K185),""),IF(D185&gt;3000,"",IFERROR(SMALL('Open 1'!F:F,K185),"")))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1'!F:F,K186)&gt;1000,SMALL('Open 1'!F:F,K186)&lt;3000),"nt",IF(SMALL('Open 1'!F:F,K186)&gt;3000,"",SMALL('Open 1'!F:F,K186))),"")</f>
        <v/>
      </c>
      <c r="E186" s="132" t="str">
        <f>IF(D186="nt",IFERROR(SMALL('Open 1'!F:F,K186),""),IF(D186&gt;3000,"",IFERROR(SMALL('Open 1'!F:F,K186),"")))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1'!F:F,K187)&gt;1000,SMALL('Open 1'!F:F,K187)&lt;3000),"nt",IF(SMALL('Open 1'!F:F,K187)&gt;3000,"",SMALL('Open 1'!F:F,K187))),"")</f>
        <v/>
      </c>
      <c r="E187" s="132" t="str">
        <f>IF(D187="nt",IFERROR(SMALL('Open 1'!F:F,K187),""),IF(D187&gt;3000,"",IFERROR(SMALL('Open 1'!F:F,K187),"")))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1'!F:F,K188)&gt;1000,SMALL('Open 1'!F:F,K188)&lt;3000),"nt",IF(SMALL('Open 1'!F:F,K188)&gt;3000,"",SMALL('Open 1'!F:F,K188))),"")</f>
        <v/>
      </c>
      <c r="E188" s="132" t="str">
        <f>IF(D188="nt",IFERROR(SMALL('Open 1'!F:F,K188),""),IF(D188&gt;3000,"",IFERROR(SMALL('Open 1'!F:F,K188),"")))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1'!F:F,K189)&gt;1000,SMALL('Open 1'!F:F,K189)&lt;3000),"nt",IF(SMALL('Open 1'!F:F,K189)&gt;3000,"",SMALL('Open 1'!F:F,K189))),"")</f>
        <v/>
      </c>
      <c r="E189" s="132" t="str">
        <f>IF(D189="nt",IFERROR(SMALL('Open 1'!F:F,K189),""),IF(D189&gt;3000,"",IFERROR(SMALL('Open 1'!F:F,K189),"")))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1'!F:F,K190)&gt;1000,SMALL('Open 1'!F:F,K190)&lt;3000),"nt",IF(SMALL('Open 1'!F:F,K190)&gt;3000,"",SMALL('Open 1'!F:F,K190))),"")</f>
        <v/>
      </c>
      <c r="E190" s="132" t="str">
        <f>IF(D190="nt",IFERROR(SMALL('Open 1'!F:F,K190),""),IF(D190&gt;3000,"",IFERROR(SMALL('Open 1'!F:F,K190),"")))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1'!F:F,K191)&gt;1000,SMALL('Open 1'!F:F,K191)&lt;3000),"nt",IF(SMALL('Open 1'!F:F,K191)&gt;3000,"",SMALL('Open 1'!F:F,K191))),"")</f>
        <v/>
      </c>
      <c r="E191" s="132" t="str">
        <f>IF(D191="nt",IFERROR(SMALL('Open 1'!F:F,K191),""),IF(D191&gt;3000,"",IFERROR(SMALL('Open 1'!F:F,K191),"")))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1'!F:F,K192)&gt;1000,SMALL('Open 1'!F:F,K192)&lt;3000),"nt",IF(SMALL('Open 1'!F:F,K192)&gt;3000,"",SMALL('Open 1'!F:F,K192))),"")</f>
        <v/>
      </c>
      <c r="E192" s="132" t="str">
        <f>IF(D192="nt",IFERROR(SMALL('Open 1'!F:F,K192),""),IF(D192&gt;3000,"",IFERROR(SMALL('Open 1'!F:F,K192),"")))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1'!F:F,K193)&gt;1000,SMALL('Open 1'!F:F,K193)&lt;3000),"nt",IF(SMALL('Open 1'!F:F,K193)&gt;3000,"",SMALL('Open 1'!F:F,K193))),"")</f>
        <v/>
      </c>
      <c r="E193" s="132" t="str">
        <f>IF(D193="nt",IFERROR(SMALL('Open 1'!F:F,K193),""),IF(D193&gt;3000,"",IFERROR(SMALL('Open 1'!F:F,K193),"")))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1'!F:F,K194)&gt;1000,SMALL('Open 1'!F:F,K194)&lt;3000),"nt",IF(SMALL('Open 1'!F:F,K194)&gt;3000,"",SMALL('Open 1'!F:F,K194))),"")</f>
        <v/>
      </c>
      <c r="E194" s="132" t="str">
        <f>IF(D194="nt",IFERROR(SMALL('Open 1'!F:F,K194),""),IF(D194&gt;3000,"",IFERROR(SMALL('Open 1'!F:F,K194),"")))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1'!F:F,K195)&gt;1000,SMALL('Open 1'!F:F,K195)&lt;3000),"nt",IF(SMALL('Open 1'!F:F,K195)&gt;3000,"",SMALL('Open 1'!F:F,K195))),"")</f>
        <v/>
      </c>
      <c r="E195" s="132" t="str">
        <f>IF(D195="nt",IFERROR(SMALL('Open 1'!F:F,K195),""),IF(D195&gt;3000,"",IFERROR(SMALL('Open 1'!F:F,K195),"")))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1'!F:F,K196)&gt;1000,SMALL('Open 1'!F:F,K196)&lt;3000),"nt",IF(SMALL('Open 1'!F:F,K196)&gt;3000,"",SMALL('Open 1'!F:F,K196))),"")</f>
        <v/>
      </c>
      <c r="E196" s="132" t="str">
        <f>IF(D196="nt",IFERROR(SMALL('Open 1'!F:F,K196),""),IF(D196&gt;3000,"",IFERROR(SMALL('Open 1'!F:F,K196),"")))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1'!F:F,K197)&gt;1000,SMALL('Open 1'!F:F,K197)&lt;3000),"nt",IF(SMALL('Open 1'!F:F,K197)&gt;3000,"",SMALL('Open 1'!F:F,K197))),"")</f>
        <v/>
      </c>
      <c r="E197" s="132" t="str">
        <f>IF(D197="nt",IFERROR(SMALL('Open 1'!F:F,K197),""),IF(D197&gt;3000,"",IFERROR(SMALL('Open 1'!F:F,K197),"")))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1'!F:F,K198)&gt;1000,SMALL('Open 1'!F:F,K198)&lt;3000),"nt",IF(SMALL('Open 1'!F:F,K198)&gt;3000,"",SMALL('Open 1'!F:F,K198))),"")</f>
        <v/>
      </c>
      <c r="E198" s="132" t="str">
        <f>IF(D198="nt",IFERROR(SMALL('Open 1'!F:F,K198),""),IF(D198&gt;3000,"",IFERROR(SMALL('Open 1'!F:F,K198),"")))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1'!F:F,K199)&gt;1000,SMALL('Open 1'!F:F,K199)&lt;3000),"nt",IF(SMALL('Open 1'!F:F,K199)&gt;3000,"",SMALL('Open 1'!F:F,K199))),"")</f>
        <v/>
      </c>
      <c r="E199" s="132" t="str">
        <f>IF(D199="nt",IFERROR(SMALL('Open 1'!F:F,K199),""),IF(D199&gt;3000,"",IFERROR(SMALL('Open 1'!F:F,K199),"")))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1'!F:F,K200)&gt;1000,SMALL('Open 1'!F:F,K200)&lt;3000),"nt",IF(SMALL('Open 1'!F:F,K200)&gt;3000,"",SMALL('Open 1'!F:F,K200))),"")</f>
        <v/>
      </c>
      <c r="E200" s="132" t="str">
        <f>IF(D200="nt",IFERROR(SMALL('Open 1'!F:F,K200),""),IF(D200&gt;3000,"",IFERROR(SMALL('Open 1'!F:F,K200),"")))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1'!F:F,K201)&gt;1000,SMALL('Open 1'!F:F,K201)&lt;3000),"nt",IF(SMALL('Open 1'!F:F,K201)&gt;3000,"",SMALL('Open 1'!F:F,K201))),"")</f>
        <v/>
      </c>
      <c r="E201" s="132" t="str">
        <f>IF(D201="nt",IFERROR(SMALL('Open 1'!F:F,K201),""),IF(D201&gt;3000,"",IFERROR(SMALL('Open 1'!F:F,K201),"")))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1'!F:F,K202)&gt;1000,SMALL('Open 1'!F:F,K202)&lt;3000),"nt",IF(SMALL('Open 1'!F:F,K202)&gt;3000,"",SMALL('Open 1'!F:F,K202))),"")</f>
        <v/>
      </c>
      <c r="E202" s="132" t="str">
        <f>IF(D202="nt",IFERROR(SMALL('Open 1'!F:F,K202),""),IF(D202&gt;3000,"",IFERROR(SMALL('Open 1'!F:F,K202),"")))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1'!F:F,K203)&gt;1000,SMALL('Open 1'!F:F,K203)&lt;3000),"nt",IF(SMALL('Open 1'!F:F,K203)&gt;3000,"",SMALL('Open 1'!F:F,K203))),"")</f>
        <v/>
      </c>
      <c r="E203" s="132" t="str">
        <f>IF(D203="nt",IFERROR(SMALL('Open 1'!F:F,K203),""),IF(D203&gt;3000,"",IFERROR(SMALL('Open 1'!F:F,K203),"")))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1'!F:F,K204)&gt;1000,SMALL('Open 1'!F:F,K204)&lt;3000),"nt",IF(SMALL('Open 1'!F:F,K204)&gt;3000,"",SMALL('Open 1'!F:F,K204))),"")</f>
        <v/>
      </c>
      <c r="E204" s="132" t="str">
        <f>IF(D204="nt",IFERROR(SMALL('Open 1'!F:F,K204),""),IF(D204&gt;3000,"",IFERROR(SMALL('Open 1'!F:F,K204),"")))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1'!F:F,K205)&gt;1000,SMALL('Open 1'!F:F,K205)&lt;3000),"nt",IF(SMALL('Open 1'!F:F,K205)&gt;3000,"",SMALL('Open 1'!F:F,K205))),"")</f>
        <v/>
      </c>
      <c r="E205" s="132" t="str">
        <f>IF(D205="nt",IFERROR(SMALL('Open 1'!F:F,K205),""),IF(D205&gt;3000,"",IFERROR(SMALL('Open 1'!F:F,K205),"")))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1'!F:F,K206)&gt;1000,SMALL('Open 1'!F:F,K206)&lt;3000),"nt",IF(SMALL('Open 1'!F:F,K206)&gt;3000,"",SMALL('Open 1'!F:F,K206))),"")</f>
        <v/>
      </c>
      <c r="E206" s="132" t="str">
        <f>IF(D206="nt",IFERROR(SMALL('Open 1'!F:F,K206),""),IF(D206&gt;3000,"",IFERROR(SMALL('Open 1'!F:F,K206),"")))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1'!F:F,K207)&gt;1000,SMALL('Open 1'!F:F,K207)&lt;3000),"nt",IF(SMALL('Open 1'!F:F,K207)&gt;3000,"",SMALL('Open 1'!F:F,K207))),"")</f>
        <v/>
      </c>
      <c r="E207" s="132" t="str">
        <f>IF(D207="nt",IFERROR(SMALL('Open 1'!F:F,K207),""),IF(D207&gt;3000,"",IFERROR(SMALL('Open 1'!F:F,K207),"")))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1'!F:F,K208)&gt;1000,SMALL('Open 1'!F:F,K208)&lt;3000),"nt",IF(SMALL('Open 1'!F:F,K208)&gt;3000,"",SMALL('Open 1'!F:F,K208))),"")</f>
        <v/>
      </c>
      <c r="E208" s="132" t="str">
        <f>IF(D208="nt",IFERROR(SMALL('Open 1'!F:F,K208),""),IF(D208&gt;3000,"",IFERROR(SMALL('Open 1'!F:F,K208),"")))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1'!F:F,K209)&gt;1000,SMALL('Open 1'!F:F,K209)&lt;3000),"nt",IF(SMALL('Open 1'!F:F,K209)&gt;3000,"",SMALL('Open 1'!F:F,K209))),"")</f>
        <v/>
      </c>
      <c r="E209" s="132" t="str">
        <f>IF(D209="nt",IFERROR(SMALL('Open 1'!F:F,K209),""),IF(D209&gt;3000,"",IFERROR(SMALL('Open 1'!F:F,K209),"")))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1'!F:F,K210)&gt;1000,SMALL('Open 1'!F:F,K210)&lt;3000),"nt",IF(SMALL('Open 1'!F:F,K210)&gt;3000,"",SMALL('Open 1'!F:F,K210))),"")</f>
        <v/>
      </c>
      <c r="E210" s="132" t="str">
        <f>IF(D210="nt",IFERROR(SMALL('Open 1'!F:F,K210),""),IF(D210&gt;3000,"",IFERROR(SMALL('Open 1'!F:F,K210),"")))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1'!F:F,K211)&gt;1000,SMALL('Open 1'!F:F,K211)&lt;3000),"nt",IF(SMALL('Open 1'!F:F,K211)&gt;3000,"",SMALL('Open 1'!F:F,K211))),"")</f>
        <v/>
      </c>
      <c r="E211" s="132" t="str">
        <f>IF(D211="nt",IFERROR(SMALL('Open 1'!F:F,K211),""),IF(D211&gt;3000,"",IFERROR(SMALL('Open 1'!F:F,K211),"")))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1'!F:F,K212)&gt;1000,SMALL('Open 1'!F:F,K212)&lt;3000),"nt",IF(SMALL('Open 1'!F:F,K212)&gt;3000,"",SMALL('Open 1'!F:F,K212))),"")</f>
        <v/>
      </c>
      <c r="E212" s="132" t="str">
        <f>IF(D212="nt",IFERROR(SMALL('Open 1'!F:F,K212),""),IF(D212&gt;3000,"",IFERROR(SMALL('Open 1'!F:F,K212),"")))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1'!F:F,K213)&gt;1000,SMALL('Open 1'!F:F,K213)&lt;3000),"nt",IF(SMALL('Open 1'!F:F,K213)&gt;3000,"",SMALL('Open 1'!F:F,K213))),"")</f>
        <v/>
      </c>
      <c r="E213" s="132" t="str">
        <f>IF(D213="nt",IFERROR(SMALL('Open 1'!F:F,K213),""),IF(D213&gt;3000,"",IFERROR(SMALL('Open 1'!F:F,K213),"")))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1'!F:F,K214)&gt;1000,SMALL('Open 1'!F:F,K214)&lt;3000),"nt",IF(SMALL('Open 1'!F:F,K214)&gt;3000,"",SMALL('Open 1'!F:F,K214))),"")</f>
        <v/>
      </c>
      <c r="E214" s="132" t="str">
        <f>IF(D214="nt",IFERROR(SMALL('Open 1'!F:F,K214),""),IF(D214&gt;3000,"",IFERROR(SMALL('Open 1'!F:F,K214),"")))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1'!F:F,K215)&gt;1000,SMALL('Open 1'!F:F,K215)&lt;3000),"nt",IF(SMALL('Open 1'!F:F,K215)&gt;3000,"",SMALL('Open 1'!F:F,K215))),"")</f>
        <v/>
      </c>
      <c r="E215" s="132" t="str">
        <f>IF(D215="nt",IFERROR(SMALL('Open 1'!F:F,K215),""),IF(D215&gt;3000,"",IFERROR(SMALL('Open 1'!F:F,K215),"")))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1'!F:F,K216)&gt;1000,SMALL('Open 1'!F:F,K216)&lt;3000),"nt",IF(SMALL('Open 1'!F:F,K216)&gt;3000,"",SMALL('Open 1'!F:F,K216))),"")</f>
        <v/>
      </c>
      <c r="E216" s="132" t="str">
        <f>IF(D216="nt",IFERROR(SMALL('Open 1'!F:F,K216),""),IF(D216&gt;3000,"",IFERROR(SMALL('Open 1'!F:F,K216),"")))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1'!F:F,K217)&gt;1000,SMALL('Open 1'!F:F,K217)&lt;3000),"nt",IF(SMALL('Open 1'!F:F,K217)&gt;3000,"",SMALL('Open 1'!F:F,K217))),"")</f>
        <v/>
      </c>
      <c r="E217" s="132" t="str">
        <f>IF(D217="nt",IFERROR(SMALL('Open 1'!F:F,K217),""),IF(D217&gt;3000,"",IFERROR(SMALL('Open 1'!F:F,K217),"")))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1'!F:F,K218)&gt;1000,SMALL('Open 1'!F:F,K218)&lt;3000),"nt",IF(SMALL('Open 1'!F:F,K218)&gt;3000,"",SMALL('Open 1'!F:F,K218))),"")</f>
        <v/>
      </c>
      <c r="E218" s="132" t="str">
        <f>IF(D218="nt",IFERROR(SMALL('Open 1'!F:F,K218),""),IF(D218&gt;3000,"",IFERROR(SMALL('Open 1'!F:F,K218),"")))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1'!F:F,K219)&gt;1000,SMALL('Open 1'!F:F,K219)&lt;3000),"nt",IF(SMALL('Open 1'!F:F,K219)&gt;3000,"",SMALL('Open 1'!F:F,K219))),"")</f>
        <v/>
      </c>
      <c r="E219" s="132" t="str">
        <f>IF(D219="nt",IFERROR(SMALL('Open 1'!F:F,K219),""),IF(D219&gt;3000,"",IFERROR(SMALL('Open 1'!F:F,K219),"")))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1'!F:F,K220)&gt;1000,SMALL('Open 1'!F:F,K220)&lt;3000),"nt",IF(SMALL('Open 1'!F:F,K220)&gt;3000,"",SMALL('Open 1'!F:F,K220))),"")</f>
        <v/>
      </c>
      <c r="E220" s="132" t="str">
        <f>IF(D220="nt",IFERROR(SMALL('Open 1'!F:F,K220),""),IF(D220&gt;3000,"",IFERROR(SMALL('Open 1'!F:F,K220),"")))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1'!F:F,K221)&gt;1000,SMALL('Open 1'!F:F,K221)&lt;3000),"nt",IF(SMALL('Open 1'!F:F,K221)&gt;3000,"",SMALL('Open 1'!F:F,K221))),"")</f>
        <v/>
      </c>
      <c r="E221" s="132" t="str">
        <f>IF(D221="nt",IFERROR(SMALL('Open 1'!F:F,K221),""),IF(D221&gt;3000,"",IFERROR(SMALL('Open 1'!F:F,K221),"")))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1'!F:F,K222)&gt;1000,SMALL('Open 1'!F:F,K222)&lt;3000),"nt",IF(SMALL('Open 1'!F:F,K222)&gt;3000,"",SMALL('Open 1'!F:F,K222))),"")</f>
        <v/>
      </c>
      <c r="E222" s="132" t="str">
        <f>IF(D222="nt",IFERROR(SMALL('Open 1'!F:F,K222),""),IF(D222&gt;3000,"",IFERROR(SMALL('Open 1'!F:F,K222),"")))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1'!F:F,K223)&gt;1000,SMALL('Open 1'!F:F,K223)&lt;3000),"nt",IF(SMALL('Open 1'!F:F,K223)&gt;3000,"",SMALL('Open 1'!F:F,K223))),"")</f>
        <v/>
      </c>
      <c r="E223" s="132" t="str">
        <f>IF(D223="nt",IFERROR(SMALL('Open 1'!F:F,K223),""),IF(D223&gt;3000,"",IFERROR(SMALL('Open 1'!F:F,K223),"")))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1'!F:F,K224)&gt;1000,SMALL('Open 1'!F:F,K224)&lt;3000),"nt",IF(SMALL('Open 1'!F:F,K224)&gt;3000,"",SMALL('Open 1'!F:F,K224))),"")</f>
        <v/>
      </c>
      <c r="E224" s="132" t="str">
        <f>IF(D224="nt",IFERROR(SMALL('Open 1'!F:F,K224),""),IF(D224&gt;3000,"",IFERROR(SMALL('Open 1'!F:F,K224),"")))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1'!F:F,K225)&gt;1000,SMALL('Open 1'!F:F,K225)&lt;3000),"nt",IF(SMALL('Open 1'!F:F,K225)&gt;3000,"",SMALL('Open 1'!F:F,K225))),"")</f>
        <v/>
      </c>
      <c r="E225" s="132" t="str">
        <f>IF(D225="nt",IFERROR(SMALL('Open 1'!F:F,K225),""),IF(D225&gt;3000,"",IFERROR(SMALL('Open 1'!F:F,K225),"")))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1'!F:F,K226)&gt;1000,SMALL('Open 1'!F:F,K226)&lt;3000),"nt",IF(SMALL('Open 1'!F:F,K226)&gt;3000,"",SMALL('Open 1'!F:F,K226))),"")</f>
        <v/>
      </c>
      <c r="E226" s="132" t="str">
        <f>IF(D226="nt",IFERROR(SMALL('Open 1'!F:F,K226),""),IF(D226&gt;3000,"",IFERROR(SMALL('Open 1'!F:F,K226),"")))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1'!F:F,K227)&gt;1000,SMALL('Open 1'!F:F,K227)&lt;3000),"nt",IF(SMALL('Open 1'!F:F,K227)&gt;3000,"",SMALL('Open 1'!F:F,K227))),"")</f>
        <v/>
      </c>
      <c r="E227" s="132" t="str">
        <f>IF(D227="nt",IFERROR(SMALL('Open 1'!F:F,K227),""),IF(D227&gt;3000,"",IFERROR(SMALL('Open 1'!F:F,K227),"")))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1'!F:F,K228)&gt;1000,SMALL('Open 1'!F:F,K228)&lt;3000),"nt",IF(SMALL('Open 1'!F:F,K228)&gt;3000,"",SMALL('Open 1'!F:F,K228))),"")</f>
        <v/>
      </c>
      <c r="E228" s="132" t="str">
        <f>IF(D228="nt",IFERROR(SMALL('Open 1'!F:F,K228),""),IF(D228&gt;3000,"",IFERROR(SMALL('Open 1'!F:F,K228),"")))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1'!F:F,K229)&gt;1000,SMALL('Open 1'!F:F,K229)&lt;3000),"nt",IF(SMALL('Open 1'!F:F,K229)&gt;3000,"",SMALL('Open 1'!F:F,K229))),"")</f>
        <v/>
      </c>
      <c r="E229" s="132" t="str">
        <f>IF(D229="nt",IFERROR(SMALL('Open 1'!F:F,K229),""),IF(D229&gt;3000,"",IFERROR(SMALL('Open 1'!F:F,K229),"")))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1'!F:F,K230)&gt;1000,SMALL('Open 1'!F:F,K230)&lt;3000),"nt",IF(SMALL('Open 1'!F:F,K230)&gt;3000,"",SMALL('Open 1'!F:F,K230))),"")</f>
        <v/>
      </c>
      <c r="E230" s="132" t="str">
        <f>IF(D230="nt",IFERROR(SMALL('Open 1'!F:F,K230),""),IF(D230&gt;3000,"",IFERROR(SMALL('Open 1'!F:F,K230),"")))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1'!F:F,K231)&gt;1000,SMALL('Open 1'!F:F,K231)&lt;3000),"nt",IF(SMALL('Open 1'!F:F,K231)&gt;3000,"",SMALL('Open 1'!F:F,K231))),"")</f>
        <v/>
      </c>
      <c r="E231" s="132" t="str">
        <f>IF(D231="nt",IFERROR(SMALL('Open 1'!F:F,K231),""),IF(D231&gt;3000,"",IFERROR(SMALL('Open 1'!F:F,K231),"")))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1'!F:F,K232)&gt;1000,SMALL('Open 1'!F:F,K232)&lt;3000),"nt",IF(SMALL('Open 1'!F:F,K232)&gt;3000,"",SMALL('Open 1'!F:F,K232))),"")</f>
        <v/>
      </c>
      <c r="E232" s="132" t="str">
        <f>IF(D232="nt",IFERROR(SMALL('Open 1'!F:F,K232),""),IF(D232&gt;3000,"",IFERROR(SMALL('Open 1'!F:F,K232),"")))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1'!F:F,K233)&gt;1000,SMALL('Open 1'!F:F,K233)&lt;3000),"nt",IF(SMALL('Open 1'!F:F,K233)&gt;3000,"",SMALL('Open 1'!F:F,K233))),"")</f>
        <v/>
      </c>
      <c r="E233" s="132" t="str">
        <f>IF(D233="nt",IFERROR(SMALL('Open 1'!F:F,K233),""),IF(D233&gt;3000,"",IFERROR(SMALL('Open 1'!F:F,K233),"")))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1'!F:F,K234)&gt;1000,SMALL('Open 1'!F:F,K234)&lt;3000),"nt",IF(SMALL('Open 1'!F:F,K234)&gt;3000,"",SMALL('Open 1'!F:F,K234))),"")</f>
        <v/>
      </c>
      <c r="E234" s="132" t="str">
        <f>IF(D234="nt",IFERROR(SMALL('Open 1'!F:F,K234),""),IF(D234&gt;3000,"",IFERROR(SMALL('Open 1'!F:F,K234),"")))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1'!F:F,K235)&gt;1000,SMALL('Open 1'!F:F,K235)&lt;3000),"nt",IF(SMALL('Open 1'!F:F,K235)&gt;3000,"",SMALL('Open 1'!F:F,K235))),"")</f>
        <v/>
      </c>
      <c r="E235" s="132" t="str">
        <f>IF(D235="nt",IFERROR(SMALL('Open 1'!F:F,K235),""),IF(D235&gt;3000,"",IFERROR(SMALL('Open 1'!F:F,K235),"")))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1'!F:F,K236)&gt;1000,SMALL('Open 1'!F:F,K236)&lt;3000),"nt",IF(SMALL('Open 1'!F:F,K236)&gt;3000,"",SMALL('Open 1'!F:F,K236))),"")</f>
        <v/>
      </c>
      <c r="E236" s="132" t="str">
        <f>IF(D236="nt",IFERROR(SMALL('Open 1'!F:F,K236),""),IF(D236&gt;3000,"",IFERROR(SMALL('Open 1'!F:F,K236),"")))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1'!F:F,K237)&gt;1000,SMALL('Open 1'!F:F,K237)&lt;3000),"nt",IF(SMALL('Open 1'!F:F,K237)&gt;3000,"",SMALL('Open 1'!F:F,K237))),"")</f>
        <v/>
      </c>
      <c r="E237" s="132" t="str">
        <f>IF(D237="nt",IFERROR(SMALL('Open 1'!F:F,K237),""),IF(D237&gt;3000,"",IFERROR(SMALL('Open 1'!F:F,K237),"")))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1'!F:F,K238)&gt;1000,SMALL('Open 1'!F:F,K238)&lt;3000),"nt",IF(SMALL('Open 1'!F:F,K238)&gt;3000,"",SMALL('Open 1'!F:F,K238))),"")</f>
        <v/>
      </c>
      <c r="E238" s="132" t="str">
        <f>IF(D238="nt",IFERROR(SMALL('Open 1'!F:F,K238),""),IF(D238&gt;3000,"",IFERROR(SMALL('Open 1'!F:F,K238),"")))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1'!F:F,K239)&gt;1000,SMALL('Open 1'!F:F,K239)&lt;3000),"nt",IF(SMALL('Open 1'!F:F,K239)&gt;3000,"",SMALL('Open 1'!F:F,K239))),"")</f>
        <v/>
      </c>
      <c r="E239" s="132" t="str">
        <f>IF(D239="nt",IFERROR(SMALL('Open 1'!F:F,K239),""),IF(D239&gt;3000,"",IFERROR(SMALL('Open 1'!F:F,K239),"")))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1'!F:F,K240)&gt;1000,SMALL('Open 1'!F:F,K240)&lt;3000),"nt",IF(SMALL('Open 1'!F:F,K240)&gt;3000,"",SMALL('Open 1'!F:F,K240))),"")</f>
        <v/>
      </c>
      <c r="E240" s="132" t="str">
        <f>IF(D240="nt",IFERROR(SMALL('Open 1'!F:F,K240),""),IF(D240&gt;3000,"",IFERROR(SMALL('Open 1'!F:F,K240),"")))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1'!F:F,K241)&gt;1000,SMALL('Open 1'!F:F,K241)&lt;3000),"nt",IF(SMALL('Open 1'!F:F,K241)&gt;3000,"",SMALL('Open 1'!F:F,K241))),"")</f>
        <v/>
      </c>
      <c r="E241" s="132" t="str">
        <f>IF(D241="nt",IFERROR(SMALL('Open 1'!F:F,K241),""),IF(D241&gt;3000,"",IFERROR(SMALL('Open 1'!F:F,K241),"")))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1'!F:F,K242)&gt;1000,SMALL('Open 1'!F:F,K242)&lt;3000),"nt",IF(SMALL('Open 1'!F:F,K242)&gt;3000,"",SMALL('Open 1'!F:F,K242))),"")</f>
        <v/>
      </c>
      <c r="E242" s="132" t="str">
        <f>IF(D242="nt",IFERROR(SMALL('Open 1'!F:F,K242),""),IF(D242&gt;3000,"",IFERROR(SMALL('Open 1'!F:F,K242),"")))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1'!F:F,K243)&gt;1000,SMALL('Open 1'!F:F,K243)&lt;3000),"nt",IF(SMALL('Open 1'!F:F,K243)&gt;3000,"",SMALL('Open 1'!F:F,K243))),"")</f>
        <v/>
      </c>
      <c r="E243" s="132" t="str">
        <f>IF(D243="nt",IFERROR(SMALL('Open 1'!F:F,K243),""),IF(D243&gt;3000,"",IFERROR(SMALL('Open 1'!F:F,K243),"")))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1'!F:F,K244)&gt;1000,SMALL('Open 1'!F:F,K244)&lt;3000),"nt",IF(SMALL('Open 1'!F:F,K244)&gt;3000,"",SMALL('Open 1'!F:F,K244))),"")</f>
        <v/>
      </c>
      <c r="E244" s="132" t="str">
        <f>IF(D244="nt",IFERROR(SMALL('Open 1'!F:F,K244),""),IF(D244&gt;3000,"",IFERROR(SMALL('Open 1'!F:F,K244),"")))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1'!F:F,K245)&gt;1000,SMALL('Open 1'!F:F,K245)&lt;3000),"nt",IF(SMALL('Open 1'!F:F,K245)&gt;3000,"",SMALL('Open 1'!F:F,K245))),"")</f>
        <v/>
      </c>
      <c r="E245" s="132" t="str">
        <f>IF(D245="nt",IFERROR(SMALL('Open 1'!F:F,K245),""),IF(D245&gt;3000,"",IFERROR(SMALL('Open 1'!F:F,K245),"")))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1'!F:F,K246)&gt;1000,SMALL('Open 1'!F:F,K246)&lt;3000),"nt",IF(SMALL('Open 1'!F:F,K246)&gt;3000,"",SMALL('Open 1'!F:F,K246))),"")</f>
        <v/>
      </c>
      <c r="E246" s="132" t="str">
        <f>IF(D246="nt",IFERROR(SMALL('Open 1'!F:F,K246),""),IF(D246&gt;3000,"",IFERROR(SMALL('Open 1'!F:F,K246),"")))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1'!F:F,K247)&gt;1000,SMALL('Open 1'!F:F,K247)&lt;3000),"nt",IF(SMALL('Open 1'!F:F,K247)&gt;3000,"",SMALL('Open 1'!F:F,K247))),"")</f>
        <v/>
      </c>
      <c r="E247" s="132" t="str">
        <f>IF(D247="nt",IFERROR(SMALL('Open 1'!F:F,K247),""),IF(D247&gt;3000,"",IFERROR(SMALL('Open 1'!F:F,K247),"")))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1'!F:F,K248)&gt;1000,SMALL('Open 1'!F:F,K248)&lt;3000),"nt",IF(SMALL('Open 1'!F:F,K248)&gt;3000,"",SMALL('Open 1'!F:F,K248))),"")</f>
        <v/>
      </c>
      <c r="E248" s="132" t="str">
        <f>IF(D248="nt",IFERROR(SMALL('Open 1'!F:F,K248),""),IF(D248&gt;3000,"",IFERROR(SMALL('Open 1'!F:F,K248),"")))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1'!F:F,K249)&gt;1000,SMALL('Open 1'!F:F,K249)&lt;3000),"nt",IF(SMALL('Open 1'!F:F,K249)&gt;3000,"",SMALL('Open 1'!F:F,K249))),"")</f>
        <v/>
      </c>
      <c r="E249" s="132" t="str">
        <f>IF(D249="nt",IFERROR(SMALL('Open 1'!F:F,K249),""),IF(D249&gt;3000,"",IFERROR(SMALL('Open 1'!F:F,K249),"")))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1'!F:F,K250)&gt;1000,SMALL('Open 1'!F:F,K250)&lt;3000),"nt",IF(SMALL('Open 1'!F:F,K250)&gt;3000,"",SMALL('Open 1'!F:F,K250))),"")</f>
        <v/>
      </c>
      <c r="E250" s="132" t="str">
        <f>IF(D250="nt",IFERROR(SMALL('Open 1'!F:F,K250),""),IF(D250&gt;3000,"",IFERROR(SMALL('Open 1'!F:F,K250),"")))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1'!F:F,K251)&gt;1000,SMALL('Open 1'!F:F,K251)&lt;3000),"nt",IF(SMALL('Open 1'!F:F,K251)&gt;3000,"",SMALL('Open 1'!F:F,K251))),"")</f>
        <v/>
      </c>
      <c r="E251" s="132" t="str">
        <f>IF(D251="nt",IFERROR(SMALL('Open 1'!F:F,K251),""),IF(D251&gt;3000,"",IFERROR(SMALL('Open 1'!F:F,K251),"")))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33" priority="3">
      <formula>LEN(TRIM(A1))=0</formula>
    </cfRule>
  </conditionalFormatting>
  <conditionalFormatting sqref="D2:D251">
    <cfRule type="containsBlanks" dxfId="32" priority="2">
      <formula>LEN(TRIM(D2))=0</formula>
    </cfRule>
  </conditionalFormatting>
  <conditionalFormatting sqref="E2:E251">
    <cfRule type="containsBlanks" dxfId="31" priority="1">
      <formula>LEN(TRIM(E2))=0</formula>
    </cfRule>
  </conditionalFormatting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F286"/>
  <sheetViews>
    <sheetView topLeftCell="D1" zoomScale="70" zoomScaleNormal="70" workbookViewId="0">
      <pane ySplit="1" topLeftCell="A16" activePane="bottomLeft" state="frozen"/>
      <selection pane="bottomLeft" activeCell="R1" sqref="R1:BF1048576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58" width="9.140625" style="21" hidden="1" customWidth="1"/>
    <col min="59" max="108" width="9.140625" style="21" customWidth="1"/>
    <col min="109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Aleah Marco</v>
      </c>
      <c r="C2" s="23" t="str">
        <f>IFERROR(Draw!P2,"")</f>
        <v xml:space="preserve">Premier Passum </v>
      </c>
      <c r="D2" s="96">
        <f>IF(OR(A2="oco",A2="oy"),VLOOKUP(CONCATENATE(B2,C2),'Open 1'!T:V,2,FALSE),"")</f>
        <v>15.765000000000001</v>
      </c>
      <c r="E2" s="106">
        <v>1.0000000000000001E-9</v>
      </c>
      <c r="F2" s="107">
        <f>IFERROR(IF(D2="scratch",3000+E2,IF(D2="nt",1000+E2,IF((D2+E2)&gt;5,D2+E2,""))),"")</f>
        <v>15.765000001000001</v>
      </c>
      <c r="G2" s="199" t="str">
        <f>IF(OR(AND(D2&gt;1,D2&lt;1050),D2="nt",D2="",D2="scratch"),"","Not valid")</f>
        <v/>
      </c>
      <c r="S2" s="21" t="str">
        <f>CONCATENATE(B2,C2)</f>
        <v xml:space="preserve">Aleah MarcoPremier Passum </v>
      </c>
      <c r="T2" s="109">
        <f t="shared" ref="T2:T33" si="0">D2</f>
        <v>15.765000000000001</v>
      </c>
      <c r="V2" s="3" t="str">
        <f>IFERROR(VLOOKUP(Youth!F2,$AC$3:$AD$7,2,TRUE),"")</f>
        <v>2D</v>
      </c>
      <c r="W2" s="8" t="str">
        <f>IFERROR(IF(V2=$W$1,Youth!F2,""),"")</f>
        <v/>
      </c>
      <c r="X2" s="8">
        <f>IFERROR(IF(V2=$X$1,Youth!F2,""),"")</f>
        <v>15.765000001000001</v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0.25</v>
      </c>
      <c r="AR2" s="172">
        <v>0.2</v>
      </c>
      <c r="AS2" s="172">
        <v>0.15</v>
      </c>
      <c r="AT2" s="172">
        <v>0.1</v>
      </c>
      <c r="AU2" s="172">
        <v>0.7</v>
      </c>
    </row>
    <row r="3" spans="1:47" ht="16.5" thickBot="1">
      <c r="A3" s="25" t="str">
        <f>IF(B3="","",Draw!N3)</f>
        <v>oco</v>
      </c>
      <c r="B3" s="27" t="str">
        <f>IFERROR(Draw!O3,"")</f>
        <v>Cami Wolles</v>
      </c>
      <c r="C3" s="27" t="str">
        <f>IFERROR(Draw!P3,"")</f>
        <v>Nellie</v>
      </c>
      <c r="D3" s="96">
        <f>IF(OR(A3="oco",A3="oy"),VLOOKUP(CONCATENATE(B3,C3),'Open 1'!T:V,2,FALSE),"")</f>
        <v>15.802</v>
      </c>
      <c r="E3" s="106">
        <v>2.0000000000000001E-9</v>
      </c>
      <c r="F3" s="107">
        <f t="shared" ref="F3:F66" si="1">IFERROR(IF(D3="scratch",3000+E3,IF(D3="nt",1000+E3,IF((D3+E3)&gt;5,D3+E3,""))),"")</f>
        <v>15.802000002</v>
      </c>
      <c r="G3" s="199" t="str">
        <f t="shared" ref="G3:G66" si="2">IF(OR(AND(D3&gt;1,D3&lt;1050),D3="nt",D3="",D3="scratch"),"","Not valid")</f>
        <v/>
      </c>
      <c r="H3" s="288" t="s">
        <v>78</v>
      </c>
      <c r="I3" s="289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Cami WollesNellie</v>
      </c>
      <c r="T3" s="109">
        <f t="shared" si="0"/>
        <v>15.802</v>
      </c>
      <c r="V3" s="3" t="str">
        <f>IFERROR(VLOOKUP(Youth!F3,$AC$3:$AD$7,2,TRUE),"")</f>
        <v>2D</v>
      </c>
      <c r="W3" s="8" t="str">
        <f>IFERROR(IF(V3=$W$1,Youth!F3,""),"")</f>
        <v/>
      </c>
      <c r="X3" s="8">
        <f>IFERROR(IF(V3=$X$1,Youth!F3,""),"")</f>
        <v>15.802000002</v>
      </c>
      <c r="Y3" s="8" t="str">
        <f>IFERROR(IF(V3=$Y$1,Youth!F3,""),"")</f>
        <v/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15.212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Katie Koedam</v>
      </c>
      <c r="C4" s="27" t="str">
        <f>IFERROR(Draw!P4,"")</f>
        <v>Star</v>
      </c>
      <c r="D4" s="96">
        <f>IF(OR(A4="oco",A4="oy"),VLOOKUP(CONCATENATE(B4,C4),'Open 1'!T:V,2,FALSE),"")</f>
        <v>916.89800000000002</v>
      </c>
      <c r="E4" s="106">
        <v>3E-9</v>
      </c>
      <c r="F4" s="107">
        <f t="shared" si="1"/>
        <v>916.89800000299999</v>
      </c>
      <c r="G4" s="199" t="str">
        <f t="shared" si="2"/>
        <v/>
      </c>
      <c r="H4" s="24"/>
      <c r="L4" s="290" t="s">
        <v>3</v>
      </c>
      <c r="M4" s="46" t="str">
        <f>Youth!AD10</f>
        <v>1st</v>
      </c>
      <c r="N4" s="29" t="str">
        <f>Youth!AE10</f>
        <v>Makayla Cross</v>
      </c>
      <c r="O4" s="29" t="str">
        <f>Youth!AF10</f>
        <v>Aishas burning love</v>
      </c>
      <c r="P4" s="47">
        <f>Youth!AG10</f>
        <v>15.212000005</v>
      </c>
      <c r="Q4" s="181">
        <f>AH10</f>
        <v>48</v>
      </c>
      <c r="S4" s="21" t="str">
        <f t="shared" si="3"/>
        <v>Katie KoedamStar</v>
      </c>
      <c r="T4" s="109">
        <f t="shared" si="0"/>
        <v>916.89800000000002</v>
      </c>
      <c r="V4" s="3" t="str">
        <f>IFERROR(VLOOKUP(Youth!F4,$AC$3:$AD$7,2,TRUE),"")</f>
        <v>4D</v>
      </c>
      <c r="W4" s="8" t="str">
        <f>IFERROR(IF(V4=$W$1,Youth!F4,""),"")</f>
        <v/>
      </c>
      <c r="X4" s="8" t="str">
        <f>IFERROR(IF(V4=$X$1,Youth!F4,""),"")</f>
        <v/>
      </c>
      <c r="Y4" s="8" t="str">
        <f>IFERROR(IF(V4=$Y$1,Youth!F4,""),"")</f>
        <v/>
      </c>
      <c r="Z4" s="8">
        <f>IFERROR(IF($V4=$Z$1,Youth!F4,""),"")</f>
        <v>916.89800000299999</v>
      </c>
      <c r="AA4" s="8" t="str">
        <f>IFERROR(IF(V4=$AA$1,Youth!F4,""),"")</f>
        <v/>
      </c>
      <c r="AB4" s="18"/>
      <c r="AC4" s="10">
        <f>AC3+0.5</f>
        <v>15.712</v>
      </c>
      <c r="AD4" s="13" t="s">
        <v>4</v>
      </c>
      <c r="AE4" s="72"/>
      <c r="AF4" s="218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48</v>
      </c>
      <c r="AR4" s="177">
        <f t="shared" si="4"/>
        <v>38.4</v>
      </c>
      <c r="AS4" s="177">
        <f t="shared" si="4"/>
        <v>28.799999999999997</v>
      </c>
      <c r="AT4" s="177">
        <f t="shared" si="4"/>
        <v>19.2</v>
      </c>
    </row>
    <row r="5" spans="1:47" ht="16.5" thickBot="1">
      <c r="A5" s="25" t="str">
        <f>IF(B5="","",Draw!N5)</f>
        <v>oco</v>
      </c>
      <c r="B5" s="27" t="str">
        <f>IFERROR(Draw!O5,"")</f>
        <v>Kailey DeJong</v>
      </c>
      <c r="C5" s="27" t="str">
        <f>IFERROR(Draw!P5,"")</f>
        <v>Ima Corona Gold</v>
      </c>
      <c r="D5" s="96">
        <f>IF(OR(A5="oco",A5="oy"),VLOOKUP(CONCATENATE(B5,C5),'Open 1'!T:V,2,FALSE),"")</f>
        <v>16.364999999999998</v>
      </c>
      <c r="E5" s="106">
        <v>4.0000000000000002E-9</v>
      </c>
      <c r="F5" s="107">
        <f t="shared" si="1"/>
        <v>16.365000003999999</v>
      </c>
      <c r="G5" s="199" t="str">
        <f t="shared" si="2"/>
        <v/>
      </c>
      <c r="I5" s="93" t="s">
        <v>3</v>
      </c>
      <c r="J5" s="88">
        <f>Youth!AC3</f>
        <v>15.212</v>
      </c>
      <c r="L5" s="291"/>
      <c r="M5" s="37" t="str">
        <f>IF($J$13&lt;"2","",Youth!AD11)</f>
        <v>2nd</v>
      </c>
      <c r="N5" s="26" t="str">
        <f>IF(M5="","",Youth!AE11)</f>
        <v>Josey Fey</v>
      </c>
      <c r="O5" s="26" t="str">
        <f>IF(N5="","",Youth!AF11)</f>
        <v xml:space="preserve">Gunning for fame </v>
      </c>
      <c r="P5" s="48">
        <f>IF(O5="","",Youth!AG11)</f>
        <v>15.500000017</v>
      </c>
      <c r="Q5" s="182">
        <f>AH11</f>
        <v>32</v>
      </c>
      <c r="S5" s="21" t="str">
        <f t="shared" si="3"/>
        <v>Kailey DeJongIma Corona Gold</v>
      </c>
      <c r="T5" s="109">
        <f t="shared" si="0"/>
        <v>16.364999999999998</v>
      </c>
      <c r="V5" s="3" t="str">
        <f>IFERROR(VLOOKUP(Youth!F5,$AC$3:$AD$7,2,TRUE),"")</f>
        <v>3D</v>
      </c>
      <c r="W5" s="8" t="str">
        <f>IFERROR(IF(V5=$W$1,Youth!F5,""),"")</f>
        <v/>
      </c>
      <c r="X5" s="8" t="str">
        <f>IFERROR(IF(V5=$X$1,Youth!F5,""),"")</f>
        <v/>
      </c>
      <c r="Y5" s="8">
        <f>IFERROR(IF(V5=$Y$1,Youth!F5,""),"")</f>
        <v>16.365000003999999</v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16.212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32</v>
      </c>
      <c r="AR5" s="177">
        <f t="shared" si="4"/>
        <v>25.6</v>
      </c>
      <c r="AS5" s="177">
        <f t="shared" si="4"/>
        <v>19.200000000000003</v>
      </c>
      <c r="AT5" s="177">
        <f t="shared" si="4"/>
        <v>12.8</v>
      </c>
    </row>
    <row r="6" spans="1:47" ht="16.5" thickBot="1">
      <c r="A6" s="25" t="str">
        <f>IF(B6="","",Draw!N6)</f>
        <v>oco</v>
      </c>
      <c r="B6" s="27" t="str">
        <f>IFERROR(Draw!O6,"")</f>
        <v>Makayla Cross</v>
      </c>
      <c r="C6" s="27" t="str">
        <f>IFERROR(Draw!P6,"")</f>
        <v>Aishas burning love</v>
      </c>
      <c r="D6" s="96">
        <f>IF(OR(A6="oco",A6="oy"),VLOOKUP(CONCATENATE(B6,C6),'Open 1'!T:V,2,FALSE),"")</f>
        <v>15.212</v>
      </c>
      <c r="E6" s="106">
        <v>5.0000000000000001E-9</v>
      </c>
      <c r="F6" s="107">
        <f t="shared" si="1"/>
        <v>15.212000005</v>
      </c>
      <c r="G6" s="199" t="str">
        <f t="shared" si="2"/>
        <v/>
      </c>
      <c r="I6" s="54" t="s">
        <v>4</v>
      </c>
      <c r="J6" s="88">
        <f>Youth!AC4</f>
        <v>15.712</v>
      </c>
      <c r="L6" s="291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Makayla CrossAishas burning love</v>
      </c>
      <c r="T6" s="109">
        <f t="shared" si="0"/>
        <v>15.212</v>
      </c>
      <c r="V6" s="3" t="str">
        <f>IFERROR(VLOOKUP(Youth!F6,$AC$3:$AD$7,2,TRUE),"")</f>
        <v>1D</v>
      </c>
      <c r="W6" s="8">
        <f>IFERROR(IF(V6=$W$1,Youth!F6,""),"")</f>
        <v>15.212000005</v>
      </c>
      <c r="X6" s="8" t="str">
        <f>IFERROR(IF(V6=$X$1,Youth!F6,""),"")</f>
        <v/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17.212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Youth!AC5</f>
        <v>16.212</v>
      </c>
      <c r="L7" s="291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oco</v>
      </c>
      <c r="B8" s="27" t="str">
        <f>IFERROR(Draw!O8,"")</f>
        <v>Candice Aamot</v>
      </c>
      <c r="C8" s="27" t="str">
        <f>IFERROR(Draw!P8,"")</f>
        <v>Fergie</v>
      </c>
      <c r="D8" s="96">
        <f>IF(OR(A8="oco",A8="oy"),VLOOKUP(CONCATENATE(B8,C8),'Open 1'!T:V,2,FALSE),"")</f>
        <v>15.507999999999999</v>
      </c>
      <c r="E8" s="106">
        <v>6.9999999999999998E-9</v>
      </c>
      <c r="F8" s="107">
        <f t="shared" si="1"/>
        <v>15.508000007</v>
      </c>
      <c r="G8" s="199" t="str">
        <f t="shared" si="2"/>
        <v/>
      </c>
      <c r="I8" s="92" t="s">
        <v>6</v>
      </c>
      <c r="J8" s="89">
        <f>Youth!AC6</f>
        <v>17.212</v>
      </c>
      <c r="L8" s="292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Candice AamotFergie</v>
      </c>
      <c r="T8" s="109">
        <f t="shared" si="0"/>
        <v>15.507999999999999</v>
      </c>
      <c r="V8" s="3" t="str">
        <f>IFERROR(VLOOKUP(Youth!F8,$AC$3:$AD$7,2,TRUE),"")</f>
        <v>1D</v>
      </c>
      <c r="W8" s="8">
        <f>IFERROR(IF(V8=$W$1,Youth!F8,""),"")</f>
        <v>15.508000007</v>
      </c>
      <c r="X8" s="8" t="str">
        <f>IFERROR(IF(V8=$X$1,Youth!F8,""),"")</f>
        <v/>
      </c>
      <c r="Y8" s="8" t="str">
        <f>IFERROR(IF(V8=$Y$1,Youth!F8,""),"")</f>
        <v/>
      </c>
      <c r="Z8" s="8" t="str">
        <f>IFERROR(IF($V8=$Z$1,Youth!F8,""),"")</f>
        <v/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oco</v>
      </c>
      <c r="B9" s="27" t="str">
        <f>IFERROR(Draw!O9,"")</f>
        <v>Jaymi Zacharias</v>
      </c>
      <c r="C9" s="27" t="str">
        <f>IFERROR(Draw!P9,"")</f>
        <v>Leo's Teddy</v>
      </c>
      <c r="D9" s="96">
        <f>IF(OR(A9="oco",A9="oy"),VLOOKUP(CONCATENATE(B9,C9),'Open 1'!T:V,2,FALSE),"")</f>
        <v>15.602</v>
      </c>
      <c r="E9" s="106">
        <v>8.0000000000000005E-9</v>
      </c>
      <c r="F9" s="107">
        <f t="shared" si="1"/>
        <v>15.602000008000001</v>
      </c>
      <c r="G9" s="199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Jaymi ZachariasLeo's Teddy</v>
      </c>
      <c r="T9" s="109">
        <f t="shared" si="0"/>
        <v>15.602</v>
      </c>
      <c r="V9" s="3" t="str">
        <f>IFERROR(VLOOKUP(Youth!F9,$AC$3:$AD$7,2,TRUE),"")</f>
        <v>1D</v>
      </c>
      <c r="W9" s="8">
        <f>IFERROR(IF(V9=$W$1,Youth!F9,""),"")</f>
        <v>15.602000008000001</v>
      </c>
      <c r="X9" s="8" t="str">
        <f>IFERROR(IF(V9=$X$1,Youth!F9,""),"")</f>
        <v/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80</v>
      </c>
      <c r="AR9" s="176">
        <f>AR2*$AO$12</f>
        <v>64</v>
      </c>
      <c r="AS9" s="176">
        <f>AS2*$AO$12</f>
        <v>48</v>
      </c>
      <c r="AT9" s="176">
        <f>AT2*$AO$12</f>
        <v>32</v>
      </c>
    </row>
    <row r="10" spans="1:47" ht="16.5" thickBot="1">
      <c r="A10" s="25" t="str">
        <f>IF(B10="","",Draw!N10)</f>
        <v>oco</v>
      </c>
      <c r="B10" s="27" t="str">
        <f>IFERROR(Draw!O10,"")</f>
        <v>Lily Schulenberg</v>
      </c>
      <c r="C10" s="27" t="str">
        <f>IFERROR(Draw!P10,"")</f>
        <v>PC Tullys FrostLady</v>
      </c>
      <c r="D10" s="96">
        <f>IF(OR(A10="oco",A10="oy"),VLOOKUP(CONCATENATE(B10,C10),'Open 1'!T:V,2,FALSE),"")</f>
        <v>15.864000000000001</v>
      </c>
      <c r="E10" s="106">
        <v>8.9999999999999995E-9</v>
      </c>
      <c r="F10" s="107">
        <f t="shared" si="1"/>
        <v>15.864000009000002</v>
      </c>
      <c r="G10" s="199" t="str">
        <f t="shared" si="2"/>
        <v/>
      </c>
      <c r="K10" s="57">
        <v>1</v>
      </c>
      <c r="L10" s="293" t="s">
        <v>4</v>
      </c>
      <c r="M10" s="46" t="str">
        <f>Youth!AD16</f>
        <v>1st</v>
      </c>
      <c r="N10" s="29" t="str">
        <f>Youth!AE16</f>
        <v>Aleah Marco</v>
      </c>
      <c r="O10" s="29" t="str">
        <f>Youth!AF16</f>
        <v xml:space="preserve">Premier Passum </v>
      </c>
      <c r="P10" s="47">
        <f>Youth!AG16</f>
        <v>15.765000001000001</v>
      </c>
      <c r="Q10" s="181">
        <f>AH16</f>
        <v>38.4</v>
      </c>
      <c r="S10" s="21" t="str">
        <f t="shared" si="3"/>
        <v>Lily SchulenbergPC Tullys FrostLady</v>
      </c>
      <c r="T10" s="109">
        <f t="shared" si="0"/>
        <v>15.864000000000001</v>
      </c>
      <c r="V10" s="3" t="str">
        <f>IFERROR(VLOOKUP(Youth!F10,$AC$3:$AD$7,2,TRUE),"")</f>
        <v>2D</v>
      </c>
      <c r="W10" s="8" t="str">
        <f>IFERROR(IF(V10=$W$1,Youth!F10,""),"")</f>
        <v/>
      </c>
      <c r="X10" s="8">
        <f>IFERROR(IF(V10=$X$1,Youth!F10,""),"")</f>
        <v>15.864000009000002</v>
      </c>
      <c r="Y10" s="8" t="str">
        <f>IFERROR(IF(V10=$Y$1,Youth!F10,""),"")</f>
        <v/>
      </c>
      <c r="Z10" s="8" t="str">
        <f>IFERROR(IF($V10=$Z$1,Youth!F10,""),"")</f>
        <v/>
      </c>
      <c r="AA10" s="8" t="str">
        <f>IFERROR(IF(V10=$AA$1,Youth!F10,""),"")</f>
        <v/>
      </c>
      <c r="AB10" s="18" t="s">
        <v>20</v>
      </c>
      <c r="AC10" s="297" t="s">
        <v>3</v>
      </c>
      <c r="AD10" s="73" t="str">
        <f>IF(AE10="-","-",AB10)</f>
        <v>1st</v>
      </c>
      <c r="AE10" s="73" t="str">
        <f>IFERROR(INDEX(Youth!B:F,MATCH(AG10,Youth!$F:$F,0),1),"-")</f>
        <v>Makayla Cross</v>
      </c>
      <c r="AF10" s="73" t="str">
        <f>IFERROR(INDEX(Youth!$B:$F,MATCH(AG10,Youth!$F:$F,0),2),"-")</f>
        <v>Aishas burning love</v>
      </c>
      <c r="AG10" s="8">
        <f>IFERROR(SMALL($W$2:$W$286,AI10),"-")</f>
        <v>15.212000005</v>
      </c>
      <c r="AH10" s="178">
        <f>IF(AQ4&gt;0,AQ4,"")</f>
        <v>48</v>
      </c>
      <c r="AI10">
        <v>1</v>
      </c>
      <c r="AJ10"/>
      <c r="AK10"/>
      <c r="AL10" s="281" t="s">
        <v>73</v>
      </c>
      <c r="AM10" s="281"/>
      <c r="AN10" s="281"/>
      <c r="AO10" s="21">
        <f>J11</f>
        <v>16</v>
      </c>
    </row>
    <row r="11" spans="1:47" ht="16.5" thickBot="1">
      <c r="A11" s="25" t="str">
        <f>IF(B11="","",Draw!N11)</f>
        <v>oco</v>
      </c>
      <c r="B11" s="27" t="str">
        <f>IFERROR(Draw!O11,"")</f>
        <v>Grace merrigan</v>
      </c>
      <c r="C11" s="27" t="str">
        <f>IFERROR(Draw!P11,"")</f>
        <v xml:space="preserve">JP fourturbojet </v>
      </c>
      <c r="D11" s="96">
        <f>IF(OR(A11="oco",A11="oy"),VLOOKUP(CONCATENATE(B11,C11),'Open 1'!T:V,2,FALSE),"")</f>
        <v>16.045000000000002</v>
      </c>
      <c r="E11" s="106">
        <v>1E-8</v>
      </c>
      <c r="F11" s="107">
        <f t="shared" si="1"/>
        <v>16.045000010000003</v>
      </c>
      <c r="G11" s="199" t="str">
        <f t="shared" si="2"/>
        <v/>
      </c>
      <c r="H11" s="288" t="s">
        <v>75</v>
      </c>
      <c r="I11" s="289"/>
      <c r="J11" s="217">
        <f>COUNTIF(Youth!$A$2:$A$286,"&gt;0")+COUNTIF(Youth!$A$2:$A$286,"oco")+COUNTIF(Youth!$A$2:$A$286,"oy")-COUNTIF(D2:D286,"scratch")</f>
        <v>16</v>
      </c>
      <c r="K11" s="58">
        <v>2</v>
      </c>
      <c r="L11" s="294"/>
      <c r="M11" s="37" t="str">
        <f>IF($J$13&lt;"2","",Youth!AD17)</f>
        <v>2nd</v>
      </c>
      <c r="N11" s="26" t="str">
        <f>IF(M11="","",Youth!AE17)</f>
        <v>Cami Wolles</v>
      </c>
      <c r="O11" s="26" t="str">
        <f>IF(N11="","",Youth!AF17)</f>
        <v>Nellie</v>
      </c>
      <c r="P11" s="48">
        <f>IF(O11="","",Youth!AG17)</f>
        <v>15.802000002</v>
      </c>
      <c r="Q11" s="182">
        <f>AH17</f>
        <v>25.6</v>
      </c>
      <c r="S11" s="21" t="str">
        <f t="shared" si="3"/>
        <v xml:space="preserve">Grace merriganJP fourturbojet </v>
      </c>
      <c r="T11" s="109">
        <f t="shared" si="0"/>
        <v>16.045000000000002</v>
      </c>
      <c r="V11" s="3" t="str">
        <f>IFERROR(VLOOKUP(Youth!F11,$AC$3:$AD$7,2,TRUE),"")</f>
        <v>2D</v>
      </c>
      <c r="W11" s="8" t="str">
        <f>IFERROR(IF(V11=$W$1,Youth!F11,""),"")</f>
        <v/>
      </c>
      <c r="X11" s="8">
        <f>IFERROR(IF(V11=$X$1,Youth!F11,""),"")</f>
        <v>16.045000010000003</v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77"/>
      <c r="AD11" s="73" t="str">
        <f>IF(AE11="-","-",AB11)</f>
        <v>2nd</v>
      </c>
      <c r="AE11" s="73" t="str">
        <f>IFERROR(INDEX(Youth!B:F,MATCH(AG11,Youth!$F:$F,0),1),"-")</f>
        <v>Josey Fey</v>
      </c>
      <c r="AF11" s="73" t="str">
        <f>IFERROR(INDEX(Youth!$B:$F,MATCH(AG11,Youth!$F:$F,0),2),"-")</f>
        <v xml:space="preserve">Gunning for fame </v>
      </c>
      <c r="AG11" s="8">
        <f>IFERROR(SMALL($W$2:$W$286,AI11),"-")</f>
        <v>15.500000017</v>
      </c>
      <c r="AH11" s="178">
        <f>IF(AQ5&gt;0,AQ5,"")</f>
        <v>32</v>
      </c>
      <c r="AI11">
        <v>2</v>
      </c>
      <c r="AJ11"/>
      <c r="AK11"/>
      <c r="AL11" s="281" t="s">
        <v>74</v>
      </c>
      <c r="AM11" s="281"/>
      <c r="AN11" s="281"/>
      <c r="AO11" s="176">
        <v>20</v>
      </c>
    </row>
    <row r="12" spans="1:47" ht="16.5" thickBot="1">
      <c r="A12" s="25" t="str">
        <f>IF(B12="","",Draw!N12)</f>
        <v>oy</v>
      </c>
      <c r="B12" s="27" t="str">
        <f>IFERROR(Draw!O12,"")</f>
        <v>Tessa Blanche</v>
      </c>
      <c r="C12" s="27" t="str">
        <f>IFERROR(Draw!P12,"")</f>
        <v>SEven</v>
      </c>
      <c r="D12" s="96" t="str">
        <f>IF(OR(A12="oco",A12="oy"),VLOOKUP(CONCATENATE(B12,C12),'Open 1'!T:V,2,FALSE),"")</f>
        <v>scratch</v>
      </c>
      <c r="E12" s="106">
        <v>1.0999999999999999E-8</v>
      </c>
      <c r="F12" s="107">
        <f t="shared" si="1"/>
        <v>3000.0000000109999</v>
      </c>
      <c r="G12" s="199" t="str">
        <f t="shared" si="2"/>
        <v/>
      </c>
      <c r="K12" s="58">
        <v>3</v>
      </c>
      <c r="L12" s="294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Tessa BlancheSEven</v>
      </c>
      <c r="T12" s="109" t="str">
        <f t="shared" si="0"/>
        <v>scratch</v>
      </c>
      <c r="V12" s="3" t="str">
        <f>IFERROR(VLOOKUP(Youth!F12,$AC$3:$AD$7,2,TRUE),"")</f>
        <v>4D</v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>
        <f>IFERROR(IF($V12=$Z$1,Youth!F12,""),"")</f>
        <v>3000.0000000109999</v>
      </c>
      <c r="AA12" s="8" t="str">
        <f>IFERROR(IF(V12=$AA$1,Youth!F12,""),"")</f>
        <v/>
      </c>
      <c r="AB12" s="18" t="s">
        <v>24</v>
      </c>
      <c r="AC12" s="277"/>
      <c r="AD12" s="73" t="str">
        <f>IF(AE12="-","-",AB12)</f>
        <v>3rd</v>
      </c>
      <c r="AE12" s="73" t="str">
        <f>IFERROR(INDEX(Youth!B:F,MATCH(AG12,Youth!$F:$F,0),1),"-")</f>
        <v>Candice Aamot</v>
      </c>
      <c r="AF12" s="73" t="str">
        <f>IFERROR(INDEX(Youth!$B:$F,MATCH(AG12,Youth!$F:$F,0),2),"-")</f>
        <v>Fergie</v>
      </c>
      <c r="AG12" s="8">
        <f>IFERROR(SMALL($W$2:$W$286,AI12),"-")</f>
        <v>15.508000007</v>
      </c>
      <c r="AH12" s="178" t="str">
        <f>IF(AQ6&gt;0,AQ6,"")</f>
        <v/>
      </c>
      <c r="AI12">
        <v>3</v>
      </c>
      <c r="AJ12"/>
      <c r="AK12"/>
      <c r="AL12" s="281" t="s">
        <v>76</v>
      </c>
      <c r="AM12" s="281"/>
      <c r="AN12" s="281"/>
      <c r="AO12" s="176">
        <f>(AO10*AO11)+J3</f>
        <v>320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94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77"/>
      <c r="AD13" s="73" t="str">
        <f>IF(AE13="-","-",AB13)</f>
        <v>4th</v>
      </c>
      <c r="AE13" s="73" t="str">
        <f>IFERROR(INDEX(Youth!B:F,MATCH(AG13,Youth!$F:$F,0),1),"-")</f>
        <v>Jaymi Zacharias</v>
      </c>
      <c r="AF13" s="73" t="str">
        <f>IFERROR(INDEX(Youth!$B:$F,MATCH(AG13,Youth!$F:$F,0),2),"-")</f>
        <v>Leo's Teddy</v>
      </c>
      <c r="AG13" s="8">
        <f>IFERROR(SMALL($W$2:$W$286,AI13),"-")</f>
        <v>15.602000008000001</v>
      </c>
      <c r="AH13" s="178" t="str">
        <f>IF(AQ7&gt;0,AQ7,"")</f>
        <v/>
      </c>
      <c r="AI13">
        <v>4</v>
      </c>
      <c r="AJ13"/>
      <c r="AK13"/>
      <c r="AL13" s="281" t="s">
        <v>10</v>
      </c>
      <c r="AM13" s="281"/>
      <c r="AN13" s="281"/>
      <c r="AO13" s="176">
        <f>AO12*AU2</f>
        <v>224</v>
      </c>
    </row>
    <row r="14" spans="1:47" ht="16.5" thickBot="1">
      <c r="A14" s="25" t="str">
        <f>IF(B14="","",Draw!N14)</f>
        <v>oy</v>
      </c>
      <c r="B14" s="27" t="str">
        <f>IFERROR(Draw!O14,"")</f>
        <v>Reagan Mehlbrech</v>
      </c>
      <c r="C14" s="27" t="str">
        <f>IFERROR(Draw!P14,"")</f>
        <v>Rocky</v>
      </c>
      <c r="D14" s="96">
        <f>IF(OR(A14="oco",A14="oy"),VLOOKUP(CONCATENATE(B14,C14),'Open 1'!T:V,2,FALSE),"")</f>
        <v>22.757999999999999</v>
      </c>
      <c r="E14" s="106">
        <v>1.3000000000000001E-8</v>
      </c>
      <c r="F14" s="107">
        <f t="shared" si="1"/>
        <v>22.758000013</v>
      </c>
      <c r="G14" s="199" t="str">
        <f t="shared" si="2"/>
        <v/>
      </c>
      <c r="K14" s="58">
        <v>5</v>
      </c>
      <c r="L14" s="295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Reagan MehlbrechRocky</v>
      </c>
      <c r="T14" s="109">
        <f t="shared" si="0"/>
        <v>22.757999999999999</v>
      </c>
      <c r="V14" s="3" t="str">
        <f>IFERROR(VLOOKUP(Youth!F14,$AC$3:$AD$7,2,TRUE),"")</f>
        <v>4D</v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>
        <f>IFERROR(IF($V14=$Z$1,Youth!F14,""),"")</f>
        <v>22.758000013</v>
      </c>
      <c r="AA14" s="8" t="str">
        <f>IFERROR(IF(V14=$AA$1,Youth!F14,""),"")</f>
        <v/>
      </c>
      <c r="AB14" s="18" t="s">
        <v>26</v>
      </c>
      <c r="AC14" s="277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Autumn Maxfield</v>
      </c>
      <c r="C15" s="27" t="str">
        <f>IFERROR(Draw!P15,"")</f>
        <v>Split</v>
      </c>
      <c r="D15" s="96">
        <f>IF(OR(A15="oco",A15="oy"),VLOOKUP(CONCATENATE(B15,C15),'Open 1'!T:V,2,FALSE),"")</f>
        <v>919.00900000000001</v>
      </c>
      <c r="E15" s="106">
        <v>1.4E-8</v>
      </c>
      <c r="F15" s="107">
        <f t="shared" si="1"/>
        <v>919.00900001399998</v>
      </c>
      <c r="G15" s="199" t="str">
        <f t="shared" si="2"/>
        <v/>
      </c>
      <c r="I15" s="279" t="s">
        <v>27</v>
      </c>
      <c r="J15" s="280"/>
      <c r="K15" s="58"/>
      <c r="L15" s="41"/>
      <c r="M15" s="50"/>
      <c r="N15" s="28"/>
      <c r="O15" s="28"/>
      <c r="P15" s="51"/>
      <c r="Q15" s="184"/>
      <c r="S15" s="21" t="str">
        <f t="shared" si="3"/>
        <v>Autumn MaxfieldSplit</v>
      </c>
      <c r="T15" s="109">
        <f t="shared" si="0"/>
        <v>919.00900000000001</v>
      </c>
      <c r="V15" s="3" t="str">
        <f>IFERROR(VLOOKUP(Youth!F15,$AC$3:$AD$7,2,TRUE),"")</f>
        <v>4D</v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>
        <f>IFERROR(IF($V15=$Z$1,Youth!F15,""),"")</f>
        <v>919.00900001399998</v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Hatty Fey</v>
      </c>
      <c r="C16" s="27" t="str">
        <f>IFERROR(Draw!P16,"")</f>
        <v>Maude</v>
      </c>
      <c r="D16" s="96">
        <f>IF(OR(A16="oco",A16="oy"),VLOOKUP(CONCATENATE(B16,C16),'Open 1'!T:V,2,FALSE),"")</f>
        <v>16.126999999999999</v>
      </c>
      <c r="E16" s="106">
        <v>1.4999999999999999E-8</v>
      </c>
      <c r="F16" s="107">
        <f t="shared" si="1"/>
        <v>16.127000015</v>
      </c>
      <c r="G16" s="199" t="str">
        <f t="shared" si="2"/>
        <v/>
      </c>
      <c r="H16" s="24"/>
      <c r="I16" s="139" t="s">
        <v>30</v>
      </c>
      <c r="J16" s="137" t="s">
        <v>28</v>
      </c>
      <c r="L16" s="282" t="s">
        <v>5</v>
      </c>
      <c r="M16" s="46" t="str">
        <f>Youth!AD22</f>
        <v>1st</v>
      </c>
      <c r="N16" s="29" t="str">
        <f>Youth!AE22</f>
        <v>Hatty Fey</v>
      </c>
      <c r="O16" s="29" t="str">
        <f>Youth!AF22</f>
        <v>Sage</v>
      </c>
      <c r="P16" s="47">
        <f>Youth!AG22</f>
        <v>16.339000016</v>
      </c>
      <c r="Q16" s="181">
        <f>AH22</f>
        <v>28.799999999999997</v>
      </c>
      <c r="S16" s="21" t="str">
        <f t="shared" si="3"/>
        <v>Hatty FeyMaude</v>
      </c>
      <c r="T16" s="109">
        <f t="shared" si="0"/>
        <v>16.126999999999999</v>
      </c>
      <c r="V16" s="3" t="str">
        <f>IFERROR(VLOOKUP(Youth!F16,$AC$3:$AD$7,2,TRUE),"")</f>
        <v>2D</v>
      </c>
      <c r="W16" s="8" t="str">
        <f>IFERROR(IF(V16=$W$1,Youth!F16,""),"")</f>
        <v/>
      </c>
      <c r="X16" s="8">
        <f>IFERROR(IF(V16=$X$1,Youth!F16,""),"")</f>
        <v>16.127000015</v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77" t="s">
        <v>4</v>
      </c>
      <c r="AD16" s="19" t="str">
        <f>IF(AE16="-","-",AB16)</f>
        <v>1st</v>
      </c>
      <c r="AE16" s="19" t="str">
        <f>IFERROR(INDEX(Youth!B:F,MATCH(AG16,Youth!F:F,0),1),"-")</f>
        <v>Aleah Marco</v>
      </c>
      <c r="AF16" s="19" t="str">
        <f>IFERROR(INDEX(Youth!B:F,MATCH(AG16,Youth!F:F,0),2),"-")</f>
        <v xml:space="preserve">Premier Passum </v>
      </c>
      <c r="AG16" s="4">
        <f>IFERROR(SMALL($X$2:$X$286,AI16),"-")</f>
        <v>15.765000001000001</v>
      </c>
      <c r="AH16" s="179">
        <f>IF(AR4&gt;0,AR4,"")</f>
        <v>38.4</v>
      </c>
      <c r="AI16">
        <v>1</v>
      </c>
      <c r="AJ16"/>
      <c r="AK16"/>
    </row>
    <row r="17" spans="1:37">
      <c r="A17" s="25" t="str">
        <f>IF(B17="","",Draw!N17)</f>
        <v>oy</v>
      </c>
      <c r="B17" s="27" t="str">
        <f>IFERROR(Draw!O17,"")</f>
        <v>Hatty Fey</v>
      </c>
      <c r="C17" s="27" t="str">
        <f>IFERROR(Draw!P17,"")</f>
        <v>Sage</v>
      </c>
      <c r="D17" s="96">
        <f>IF(OR(A17="oco",A17="oy"),VLOOKUP(CONCATENATE(B17,C17),'Open 1'!T:V,2,FALSE),"")</f>
        <v>16.338999999999999</v>
      </c>
      <c r="E17" s="106">
        <v>1.6000000000000001E-8</v>
      </c>
      <c r="F17" s="107">
        <f t="shared" si="1"/>
        <v>16.339000016</v>
      </c>
      <c r="G17" s="199" t="str">
        <f t="shared" si="2"/>
        <v/>
      </c>
      <c r="I17" s="139" t="s">
        <v>31</v>
      </c>
      <c r="J17" s="137" t="s">
        <v>29</v>
      </c>
      <c r="L17" s="283"/>
      <c r="M17" s="37" t="str">
        <f>IF($J$13&lt;"2","",Youth!AD23)</f>
        <v>2nd</v>
      </c>
      <c r="N17" s="26" t="str">
        <f>IF(M17="","",Youth!AE23)</f>
        <v>Kailey DeJong</v>
      </c>
      <c r="O17" s="26" t="str">
        <f>IF(N17="","",Youth!AF23)</f>
        <v>Ima Corona Gold</v>
      </c>
      <c r="P17" s="48">
        <f>IF(O17="","",Youth!AG23)</f>
        <v>16.365000003999999</v>
      </c>
      <c r="Q17" s="182">
        <f>AH23</f>
        <v>19.200000000000003</v>
      </c>
      <c r="S17" s="21" t="str">
        <f t="shared" si="3"/>
        <v>Hatty FeySage</v>
      </c>
      <c r="T17" s="109">
        <f t="shared" si="0"/>
        <v>16.338999999999999</v>
      </c>
      <c r="V17" s="3" t="str">
        <f>IFERROR(VLOOKUP(Youth!F17,$AC$3:$AD$7,2,TRUE),"")</f>
        <v>3D</v>
      </c>
      <c r="W17" s="8" t="str">
        <f>IFERROR(IF(V17=$W$1,Youth!F17,""),"")</f>
        <v/>
      </c>
      <c r="X17" s="8" t="str">
        <f>IFERROR(IF(V17=$X$1,Youth!F17,""),"")</f>
        <v/>
      </c>
      <c r="Y17" s="8">
        <f>IFERROR(IF(V17=$Y$1,Youth!F17,""),"")</f>
        <v>16.339000016</v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77"/>
      <c r="AD17" s="19" t="str">
        <f>IF(AE17="-","-",AB17)</f>
        <v>2nd</v>
      </c>
      <c r="AE17" s="19" t="str">
        <f>IFERROR(INDEX(Youth!B:F,MATCH(AG17,Youth!F:F,0),1),"-")</f>
        <v>Cami Wolles</v>
      </c>
      <c r="AF17" s="19" t="str">
        <f>IFERROR(INDEX(Youth!B:F,MATCH(AG17,Youth!F:F,0),2),"-")</f>
        <v>Nellie</v>
      </c>
      <c r="AG17" s="4">
        <f>IFERROR(SMALL($X$2:$X$286,AI17),"-")</f>
        <v>15.802000002</v>
      </c>
      <c r="AH17" s="179">
        <f>IF(AR5&gt;0,AR5,"")</f>
        <v>25.6</v>
      </c>
      <c r="AI17">
        <v>2</v>
      </c>
      <c r="AJ17"/>
      <c r="AK17"/>
    </row>
    <row r="18" spans="1:37" ht="16.5" thickBot="1">
      <c r="A18" s="25" t="str">
        <f>IF(B18="","",Draw!N18)</f>
        <v>oy</v>
      </c>
      <c r="B18" s="27" t="str">
        <f>IFERROR(Draw!O18,"")</f>
        <v>Josey Fey</v>
      </c>
      <c r="C18" s="27" t="str">
        <f>IFERROR(Draw!P18,"")</f>
        <v xml:space="preserve">Gunning for fame </v>
      </c>
      <c r="D18" s="96">
        <f>IF(OR(A18="oco",A18="oy"),VLOOKUP(CONCATENATE(B18,C18),'Open 1'!T:V,2,FALSE),"")</f>
        <v>15.5</v>
      </c>
      <c r="E18" s="106">
        <v>1.7E-8</v>
      </c>
      <c r="F18" s="107">
        <f t="shared" si="1"/>
        <v>15.500000017</v>
      </c>
      <c r="G18" s="199" t="str">
        <f t="shared" si="2"/>
        <v/>
      </c>
      <c r="I18" s="140" t="s">
        <v>32</v>
      </c>
      <c r="J18" s="138" t="s">
        <v>69</v>
      </c>
      <c r="L18" s="283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 xml:space="preserve">Josey FeyGunning for fame </v>
      </c>
      <c r="T18" s="109">
        <f t="shared" si="0"/>
        <v>15.5</v>
      </c>
      <c r="V18" s="3" t="str">
        <f>IFERROR(VLOOKUP(Youth!F18,$AC$3:$AD$7,2,TRUE),"")</f>
        <v>1D</v>
      </c>
      <c r="W18" s="8">
        <f>IFERROR(IF(V18=$W$1,Youth!F18,""),"")</f>
        <v>15.500000017</v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77"/>
      <c r="AD18" s="19" t="str">
        <f>IF(AE18="-","-",AB18)</f>
        <v>3rd</v>
      </c>
      <c r="AE18" s="19" t="str">
        <f>IFERROR(INDEX(Youth!B:F,MATCH(AG18,Youth!F:F,0),1),"-")</f>
        <v>Lily Schulenberg</v>
      </c>
      <c r="AF18" s="19" t="str">
        <f>IFERROR(INDEX(Youth!B:F,MATCH(AG18,Youth!F:F,0),2),"-")</f>
        <v>PC Tullys FrostLady</v>
      </c>
      <c r="AG18" s="4">
        <f>IFERROR(SMALL($X$2:$X$286,AI18),"-")</f>
        <v>15.864000009000002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83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77"/>
      <c r="AD19" s="19" t="str">
        <f>IF(AE19="-","-",AB19)</f>
        <v>4th</v>
      </c>
      <c r="AE19" s="19" t="str">
        <f>IFERROR(INDEX(Youth!B:F,MATCH(AG19,Youth!F:F,0),1),"-")</f>
        <v>Grace merrigan</v>
      </c>
      <c r="AF19" s="19" t="str">
        <f>IFERROR(INDEX(Youth!B:F,MATCH(AG19,Youth!F:F,0),2),"-")</f>
        <v xml:space="preserve">JP fourturbojet </v>
      </c>
      <c r="AG19" s="4">
        <f>IFERROR(SMALL($X$2:$X$286,AI19),"-")</f>
        <v>16.045000010000003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>oy</v>
      </c>
      <c r="B20" s="27" t="str">
        <f>IFERROR(Draw!O20,"")</f>
        <v>Eva Schafer</v>
      </c>
      <c r="C20" s="27" t="str">
        <f>IFERROR(Draw!P20,"")</f>
        <v>Zipper</v>
      </c>
      <c r="D20" s="96">
        <f>IF(OR(A20="oco",A20="oy"),VLOOKUP(CONCATENATE(B20,C20),'Open 1'!T:V,2,FALSE),"")</f>
        <v>19.902999999999999</v>
      </c>
      <c r="E20" s="106">
        <v>1.9000000000000001E-8</v>
      </c>
      <c r="F20" s="107">
        <f t="shared" si="1"/>
        <v>19.903000019</v>
      </c>
      <c r="G20" s="199" t="str">
        <f t="shared" si="2"/>
        <v/>
      </c>
      <c r="L20" s="284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>Eva SchaferZipper</v>
      </c>
      <c r="T20" s="109">
        <f t="shared" si="0"/>
        <v>19.902999999999999</v>
      </c>
      <c r="V20" s="3" t="str">
        <f>IFERROR(VLOOKUP(Youth!F20,$AC$3:$AD$7,2,TRUE),"")</f>
        <v>4D</v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>
        <f>IFERROR(IF($V20=$Z$1,Youth!F20,""),"")</f>
        <v>19.903000019</v>
      </c>
      <c r="AA20" s="8" t="str">
        <f>IFERROR(IF(V20=$AA$1,Youth!F20,""),"")</f>
        <v/>
      </c>
      <c r="AB20" s="18" t="s">
        <v>26</v>
      </c>
      <c r="AC20" s="277"/>
      <c r="AD20" s="19" t="str">
        <f>IF(AE20="-","-",AB20)</f>
        <v>5th</v>
      </c>
      <c r="AE20" s="19" t="str">
        <f>IFERROR(INDEX(Youth!B:F,MATCH(AG20,Youth!F:F,0),1),"-")</f>
        <v>Hatty Fey</v>
      </c>
      <c r="AF20" s="19" t="str">
        <f>IFERROR(INDEX(Youth!B:F,MATCH(AG20,Youth!F:F,0),2),"-")</f>
        <v>Maude</v>
      </c>
      <c r="AG20" s="4">
        <f>IFERROR(SMALL($X$2:$X$286,AI20),"-")</f>
        <v>16.127000015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>oy</v>
      </c>
      <c r="B21" s="27" t="str">
        <f>IFERROR(Draw!O21,"")</f>
        <v>Grace merrigan</v>
      </c>
      <c r="C21" s="27" t="str">
        <f>IFERROR(Draw!P21,"")</f>
        <v>VF modansix</v>
      </c>
      <c r="D21" s="96">
        <f>IF(OR(A21="oco",A21="oy"),VLOOKUP(CONCATENATE(B21,C21),'Open 1'!T:V,2,FALSE),"")</f>
        <v>16.503</v>
      </c>
      <c r="E21" s="106">
        <v>2E-8</v>
      </c>
      <c r="F21" s="107">
        <f t="shared" si="1"/>
        <v>16.503000020000002</v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>Grace merriganVF modansix</v>
      </c>
      <c r="T21" s="109">
        <f t="shared" si="0"/>
        <v>16.503</v>
      </c>
      <c r="V21" s="3" t="str">
        <f>IFERROR(VLOOKUP(Youth!F21,$AC$3:$AD$7,2,TRUE),"")</f>
        <v>3D</v>
      </c>
      <c r="W21" s="8" t="str">
        <f>IFERROR(IF(V21=$W$1,Youth!F21,""),"")</f>
        <v/>
      </c>
      <c r="X21" s="8" t="str">
        <f>IFERROR(IF(V21=$X$1,Youth!F21,""),"")</f>
        <v/>
      </c>
      <c r="Y21" s="8">
        <f>IFERROR(IF(V21=$Y$1,Youth!F21,""),"")</f>
        <v>16.503000020000002</v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85" t="s">
        <v>6</v>
      </c>
      <c r="M22" s="46" t="str">
        <f>Youth!AD28</f>
        <v>1st</v>
      </c>
      <c r="N22" s="29" t="str">
        <f>Youth!AE28</f>
        <v>Eva Schafer</v>
      </c>
      <c r="O22" s="29" t="str">
        <f>Youth!AF28</f>
        <v>Zipper</v>
      </c>
      <c r="P22" s="47">
        <f>Youth!AG28</f>
        <v>19.903000019</v>
      </c>
      <c r="Q22" s="181">
        <f>AH28</f>
        <v>19.2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77" t="s">
        <v>5</v>
      </c>
      <c r="AD22" s="19" t="str">
        <f>IF(AE22="-","-","1st")</f>
        <v>1st</v>
      </c>
      <c r="AE22" s="19" t="str">
        <f>IFERROR(INDEX(Youth!B:F,MATCH(AG22,Youth!F:F,0),1),"-")</f>
        <v>Hatty Fey</v>
      </c>
      <c r="AF22" s="19" t="str">
        <f>IFERROR(INDEX(Youth!B:F,MATCH(AG22,Youth!F:F,0),2),"-")</f>
        <v>Sage</v>
      </c>
      <c r="AG22" s="78">
        <f>IFERROR(SMALL($Y$2:$Y$286,AI22),"-")</f>
        <v>16.339000016</v>
      </c>
      <c r="AH22" s="179">
        <f>IF(AS4&gt;0,AS4,"")</f>
        <v>28.799999999999997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86"/>
      <c r="M23" s="37" t="str">
        <f>IF($J$13&lt;"2","",Youth!AD29)</f>
        <v>2nd</v>
      </c>
      <c r="N23" s="26" t="str">
        <f>IF(M23="","",Youth!AE29)</f>
        <v>Reagan Mehlbrech</v>
      </c>
      <c r="O23" s="26" t="str">
        <f>IF(N23="","",Youth!AF29)</f>
        <v>Rocky</v>
      </c>
      <c r="P23" s="48">
        <f>IF(O23="","",Youth!AG29)</f>
        <v>22.758000013</v>
      </c>
      <c r="Q23" s="182">
        <f>AH29</f>
        <v>12.8</v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77"/>
      <c r="AD23" s="19" t="str">
        <f>IF(AE23="-","-","2nd")</f>
        <v>2nd</v>
      </c>
      <c r="AE23" s="19" t="str">
        <f>IFERROR(INDEX(Youth!B:F,MATCH(AG23,Youth!F:F,0),1),"-")</f>
        <v>Kailey DeJong</v>
      </c>
      <c r="AF23" s="19" t="str">
        <f>IFERROR(INDEX(Youth!B:F,MATCH(AG23,Youth!F:F,0),2),"-")</f>
        <v>Ima Corona Gold</v>
      </c>
      <c r="AG23" s="78">
        <f>IFERROR(SMALL($Y$2:$Y$286,AI23),"-")</f>
        <v>16.365000003999999</v>
      </c>
      <c r="AH23" s="179">
        <f>IF(AS5&gt;0,AS5,"")</f>
        <v>19.200000000000003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86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77"/>
      <c r="AD24" s="19" t="str">
        <f>IF(AE24="-","-","3rd")</f>
        <v>3rd</v>
      </c>
      <c r="AE24" s="19" t="str">
        <f>IFERROR(INDEX(Youth!B:F,MATCH(AG24,Youth!F:F,0),1),"-")</f>
        <v>Grace merrigan</v>
      </c>
      <c r="AF24" s="19" t="str">
        <f>IFERROR(INDEX(Youth!B:F,MATCH(AG24,Youth!F:F,0),2),"-")</f>
        <v>VF modansix</v>
      </c>
      <c r="AG24" s="78">
        <f>IFERROR(SMALL($Y$2:$Y$286,AI24),"-")</f>
        <v>16.503000020000002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86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77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87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77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74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77" t="s">
        <v>6</v>
      </c>
      <c r="AD28" s="19" t="str">
        <f>IF(AE28="-","-","1st")</f>
        <v>1st</v>
      </c>
      <c r="AE28" s="19" t="str">
        <f>IFERROR(INDEX(Youth!B:F,MATCH(AG28,Youth!F:F,0),1),"-")</f>
        <v>Eva Schafer</v>
      </c>
      <c r="AF28" s="19" t="str">
        <f>IFERROR(INDEX(Youth!B:F,MATCH(AG28,Youth!F:F,0),2),"-")</f>
        <v>Zipper</v>
      </c>
      <c r="AG28" s="4">
        <f>IFERROR(IF(SMALL($Z$2:$Z$286,AI28)&lt;900,SMALL($Z$2:$Z$286,AI28),"-"),"-")</f>
        <v>19.903000019</v>
      </c>
      <c r="AH28" s="179">
        <f>IF(AT4&gt;0,AT4,"")</f>
        <v>19.2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75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77"/>
      <c r="AD29" s="19" t="str">
        <f>IF(AE29="-","-","2nd")</f>
        <v>2nd</v>
      </c>
      <c r="AE29" s="19" t="str">
        <f>IFERROR(INDEX(Youth!B:F,MATCH(AG29,Youth!F:F,0),1),"-")</f>
        <v>Reagan Mehlbrech</v>
      </c>
      <c r="AF29" s="19" t="str">
        <f>IFERROR(INDEX(Youth!B:F,MATCH(AG29,Youth!F:F,0),2),"-")</f>
        <v>Rocky</v>
      </c>
      <c r="AG29" s="4">
        <f>IFERROR(IF(SMALL($Z$2:$Z$286,AI29)&lt;900,SMALL($Z$2:$Z$286,AI29),"-"),"-")</f>
        <v>22.758000013</v>
      </c>
      <c r="AH29" s="179">
        <f>IF(AT5&gt;0,AT5,"")</f>
        <v>12.8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75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77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75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77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76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77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77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77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77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77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8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30" priority="3">
      <formula>MOD(ROW(),6)=1</formula>
    </cfRule>
  </conditionalFormatting>
  <conditionalFormatting sqref="D56:D60">
    <cfRule type="expression" dxfId="29" priority="2">
      <formula>MOD(ROW(),6)=1</formula>
    </cfRule>
  </conditionalFormatting>
  <conditionalFormatting sqref="M4:Q32">
    <cfRule type="expression" dxfId="28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L18" sqref="L18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Makayla Cross</v>
      </c>
      <c r="C2" s="95" t="str">
        <f>IFERROR(IF(INDEX(Youth!$A:$F,MATCH('Youth Results'!$E2,Youth!$F:$F,0),3)&gt;0,INDEX(Youth!$A:$F,MATCH('Youth Results'!$E2,Youth!$F:$F,0),3),""),"")</f>
        <v>Aishas burning love</v>
      </c>
      <c r="D2" s="96">
        <f>IFERROR(IF(AND(SMALL(Youth!F:F,K2)&gt;1000,SMALL(Youth!F:F,K2)&lt;3000),"nt",IF(SMALL(Youth!F:F,K2)&gt;3000,"",SMALL(Youth!F:F,K2))),"")</f>
        <v>15.212000005</v>
      </c>
      <c r="E2" s="132">
        <f>IF(D2="nt",IFERROR(SMALL(Youth!F:F,K2),""),IF(D2&gt;3000,"",IFERROR(SMALL(Youth!F:F,K2),"")))</f>
        <v>15.212000005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oy</v>
      </c>
      <c r="B3" s="95" t="str">
        <f>IFERROR(IF(INDEX(Youth!$A:$F,MATCH('Youth Results'!$E3,Youth!$F:$F,0),2)&gt;0,INDEX(Youth!$A:$F,MATCH('Youth Results'!$E3,Youth!$F:$F,0),2),""),"")</f>
        <v>Josey Fey</v>
      </c>
      <c r="C3" s="95" t="str">
        <f>IFERROR(IF(INDEX(Youth!$A:$F,MATCH('Youth Results'!$E3,Youth!$F:$F,0),3)&gt;0,INDEX(Youth!$A:$F,MATCH('Youth Results'!$E3,Youth!$F:$F,0),3),""),"")</f>
        <v xml:space="preserve">Gunning for fame </v>
      </c>
      <c r="D3" s="96">
        <f>IFERROR(IF(AND(SMALL(Youth!F:F,K3)&gt;1000,SMALL(Youth!F:F,K3)&lt;3000),"nt",IF(SMALL(Youth!F:F,K3)&gt;3000,"",SMALL(Youth!F:F,K3))),"")</f>
        <v>15.500000017</v>
      </c>
      <c r="E3" s="132">
        <f>IF(D3="nt",IFERROR(SMALL(Youth!F:F,K3),""),IF(D3&gt;3000,"",IFERROR(SMALL(Youth!F:F,K3),"")))</f>
        <v>15.500000017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15.212000005</v>
      </c>
      <c r="I3" s="68" t="s">
        <v>3</v>
      </c>
      <c r="J3" s="141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Candice Aamot</v>
      </c>
      <c r="C4" s="95" t="str">
        <f>IFERROR(IF(INDEX(Youth!$A:$F,MATCH('Youth Results'!$E4,Youth!$F:$F,0),3)&gt;0,INDEX(Youth!$A:$F,MATCH('Youth Results'!$E4,Youth!$F:$F,0),3),""),"")</f>
        <v>Fergie</v>
      </c>
      <c r="D4" s="96">
        <f>IFERROR(IF(AND(SMALL(Youth!F:F,K4)&gt;1000,SMALL(Youth!F:F,K4)&lt;3000),"nt",IF(SMALL(Youth!F:F,K4)&gt;3000,"",SMALL(Youth!F:F,K4))),"")</f>
        <v>15.508000007</v>
      </c>
      <c r="E4" s="132">
        <f>IF(D4="nt",IFERROR(SMALL(Youth!F:F,K4),""),IF(D4&gt;3000,"",IFERROR(SMALL(Youth!F:F,K4),"")))</f>
        <v>15.508000007</v>
      </c>
      <c r="F4" s="97" t="str">
        <f t="shared" si="0"/>
        <v>1D</v>
      </c>
      <c r="G4" s="104" t="str">
        <f t="shared" si="1"/>
        <v/>
      </c>
      <c r="H4" s="90">
        <f>Youth!P10</f>
        <v>15.765000001000001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Jaymi Zacharias</v>
      </c>
      <c r="C5" s="95" t="str">
        <f>IFERROR(IF(INDEX(Youth!$A:$F,MATCH('Youth Results'!$E5,Youth!$F:$F,0),3)&gt;0,INDEX(Youth!$A:$F,MATCH('Youth Results'!$E5,Youth!$F:$F,0),3),""),"")</f>
        <v>Leo's Teddy</v>
      </c>
      <c r="D5" s="96">
        <f>IFERROR(IF(AND(SMALL(Youth!F:F,K5)&gt;1000,SMALL(Youth!F:F,K5)&lt;3000),"nt",IF(SMALL(Youth!F:F,K5)&gt;3000,"",SMALL(Youth!F:F,K5))),"")</f>
        <v>15.602000008000001</v>
      </c>
      <c r="E5" s="132">
        <f>IF(D5="nt",IFERROR(SMALL(Youth!F:F,K5),""),IF(D5&gt;3000,"",IFERROR(SMALL(Youth!F:F,K5),"")))</f>
        <v>15.602000008000001</v>
      </c>
      <c r="F5" s="97" t="str">
        <f t="shared" si="0"/>
        <v>1D</v>
      </c>
      <c r="G5" s="104" t="str">
        <f t="shared" si="1"/>
        <v/>
      </c>
      <c r="H5" s="90">
        <f>Youth!P16</f>
        <v>16.339000016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Aleah Marco</v>
      </c>
      <c r="C6" s="95" t="str">
        <f>IFERROR(IF(INDEX(Youth!$A:$F,MATCH('Youth Results'!$E6,Youth!$F:$F,0),3)&gt;0,INDEX(Youth!$A:$F,MATCH('Youth Results'!$E6,Youth!$F:$F,0),3),""),"")</f>
        <v xml:space="preserve">Premier Passum </v>
      </c>
      <c r="D6" s="96">
        <f>IFERROR(IF(AND(SMALL(Youth!F:F,K6)&gt;1000,SMALL(Youth!F:F,K6)&lt;3000),"nt",IF(SMALL(Youth!F:F,K6)&gt;3000,"",SMALL(Youth!F:F,K6))),"")</f>
        <v>15.765000001000001</v>
      </c>
      <c r="E6" s="132">
        <f>IF(D6="nt",IFERROR(SMALL(Youth!F:F,K6),""),IF(D6&gt;3000,"",IFERROR(SMALL(Youth!F:F,K6),"")))</f>
        <v>15.765000001000001</v>
      </c>
      <c r="F6" s="97" t="str">
        <f t="shared" si="0"/>
        <v>2D</v>
      </c>
      <c r="G6" s="104" t="str">
        <f t="shared" si="1"/>
        <v>2D</v>
      </c>
      <c r="H6" s="90">
        <f>Youth!P22</f>
        <v>19.903000019</v>
      </c>
      <c r="I6" s="98" t="s">
        <v>6</v>
      </c>
      <c r="J6" s="141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oco</v>
      </c>
      <c r="B7" s="95" t="str">
        <f>IFERROR(IF(INDEX(Youth!$A:$F,MATCH('Youth Results'!$E7,Youth!$F:$F,0),2)&gt;0,INDEX(Youth!$A:$F,MATCH('Youth Results'!$E7,Youth!$F:$F,0),2),""),"")</f>
        <v>Cami Wolles</v>
      </c>
      <c r="C7" s="95" t="str">
        <f>IFERROR(IF(INDEX(Youth!$A:$F,MATCH('Youth Results'!$E7,Youth!$F:$F,0),3)&gt;0,INDEX(Youth!$A:$F,MATCH('Youth Results'!$E7,Youth!$F:$F,0),3),""),"")</f>
        <v>Nellie</v>
      </c>
      <c r="D7" s="96">
        <f>IFERROR(IF(AND(SMALL(Youth!F:F,K7)&gt;1000,SMALL(Youth!F:F,K7)&lt;3000),"nt",IF(SMALL(Youth!F:F,K7)&gt;3000,"",SMALL(Youth!F:F,K7))),"")</f>
        <v>15.802000002</v>
      </c>
      <c r="E7" s="132">
        <f>IF(D7="nt",IFERROR(SMALL(Youth!F:F,K7),""),IF(D7&gt;3000,"",IFERROR(SMALL(Youth!F:F,K7),"")))</f>
        <v>15.802000002</v>
      </c>
      <c r="F7" s="97" t="str">
        <f t="shared" si="0"/>
        <v>2D</v>
      </c>
      <c r="G7" s="104" t="str">
        <f t="shared" si="1"/>
        <v/>
      </c>
      <c r="H7" s="68" t="str">
        <f>Youth!P28</f>
        <v>-</v>
      </c>
      <c r="I7" s="98" t="s">
        <v>13</v>
      </c>
      <c r="J7" s="141">
        <v>5</v>
      </c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Lily Schulenberg</v>
      </c>
      <c r="C8" s="95" t="str">
        <f>IFERROR(IF(INDEX(Youth!$A:$F,MATCH('Youth Results'!$E8,Youth!$F:$F,0),3)&gt;0,INDEX(Youth!$A:$F,MATCH('Youth Results'!$E8,Youth!$F:$F,0),3),""),"")</f>
        <v>PC Tullys FrostLady</v>
      </c>
      <c r="D8" s="96">
        <f>IFERROR(IF(AND(SMALL(Youth!F:F,K8)&gt;1000,SMALL(Youth!F:F,K8)&lt;3000),"nt",IF(SMALL(Youth!F:F,K8)&gt;3000,"",SMALL(Youth!F:F,K8))),"")</f>
        <v>15.864000009000002</v>
      </c>
      <c r="E8" s="132">
        <f>IF(D8="nt",IFERROR(SMALL(Youth!F:F,K8),""),IF(D8&gt;3000,"",IFERROR(SMALL(Youth!F:F,K8),"")))</f>
        <v>15.864000009000002</v>
      </c>
      <c r="F8" s="97" t="str">
        <f t="shared" si="0"/>
        <v>2D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oco</v>
      </c>
      <c r="B9" s="95" t="str">
        <f>IFERROR(IF(INDEX(Youth!$A:$F,MATCH('Youth Results'!$E9,Youth!$F:$F,0),2)&gt;0,INDEX(Youth!$A:$F,MATCH('Youth Results'!$E9,Youth!$F:$F,0),2),""),"")</f>
        <v>Grace merrigan</v>
      </c>
      <c r="C9" s="95" t="str">
        <f>IFERROR(IF(INDEX(Youth!$A:$F,MATCH('Youth Results'!$E9,Youth!$F:$F,0),3)&gt;0,INDEX(Youth!$A:$F,MATCH('Youth Results'!$E9,Youth!$F:$F,0),3),""),"")</f>
        <v xml:space="preserve">JP fourturbojet </v>
      </c>
      <c r="D9" s="96">
        <f>IFERROR(IF(AND(SMALL(Youth!F:F,K9)&gt;1000,SMALL(Youth!F:F,K9)&lt;3000),"nt",IF(SMALL(Youth!F:F,K9)&gt;3000,"",SMALL(Youth!F:F,K9))),"")</f>
        <v>16.045000010000003</v>
      </c>
      <c r="E9" s="132">
        <f>IF(D9="nt",IFERROR(SMALL(Youth!F:F,K9),""),IF(D9&gt;3000,"",IFERROR(SMALL(Youth!F:F,K9),"")))</f>
        <v>16.045000010000003</v>
      </c>
      <c r="F9" s="97" t="str">
        <f t="shared" si="0"/>
        <v>2D</v>
      </c>
      <c r="G9" s="104" t="str">
        <f t="shared" si="1"/>
        <v/>
      </c>
      <c r="J9" s="141">
        <v>4</v>
      </c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Hatty Fey</v>
      </c>
      <c r="C10" s="95" t="str">
        <f>IFERROR(IF(INDEX(Youth!$A:$F,MATCH('Youth Results'!$E10,Youth!$F:$F,0),3)&gt;0,INDEX(Youth!$A:$F,MATCH('Youth Results'!$E10,Youth!$F:$F,0),3),""),"")</f>
        <v>Maude</v>
      </c>
      <c r="D10" s="96">
        <f>IFERROR(IF(AND(SMALL(Youth!F:F,K10)&gt;1000,SMALL(Youth!F:F,K10)&lt;3000),"nt",IF(SMALL(Youth!F:F,K10)&gt;3000,"",SMALL(Youth!F:F,K10))),"")</f>
        <v>16.127000015</v>
      </c>
      <c r="E10" s="132">
        <f>IF(D10="nt",IFERROR(SMALL(Youth!F:F,K10),""),IF(D10&gt;3000,"",IFERROR(SMALL(Youth!F:F,K10),"")))</f>
        <v>16.127000015</v>
      </c>
      <c r="F10" s="97" t="str">
        <f t="shared" si="0"/>
        <v>2D</v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oy</v>
      </c>
      <c r="B11" s="95" t="str">
        <f>IFERROR(IF(INDEX(Youth!$A:$F,MATCH('Youth Results'!$E11,Youth!$F:$F,0),2)&gt;0,INDEX(Youth!$A:$F,MATCH('Youth Results'!$E11,Youth!$F:$F,0),2),""),"")</f>
        <v>Hatty Fey</v>
      </c>
      <c r="C11" s="95" t="str">
        <f>IFERROR(IF(INDEX(Youth!$A:$F,MATCH('Youth Results'!$E11,Youth!$F:$F,0),3)&gt;0,INDEX(Youth!$A:$F,MATCH('Youth Results'!$E11,Youth!$F:$F,0),3),""),"")</f>
        <v>Sage</v>
      </c>
      <c r="D11" s="96">
        <f>IFERROR(IF(AND(SMALL(Youth!F:F,K11)&gt;1000,SMALL(Youth!F:F,K11)&lt;3000),"nt",IF(SMALL(Youth!F:F,K11)&gt;3000,"",SMALL(Youth!F:F,K11))),"")</f>
        <v>16.339000016</v>
      </c>
      <c r="E11" s="132">
        <f>IF(D11="nt",IFERROR(SMALL(Youth!F:F,K11),""),IF(D11&gt;3000,"",IFERROR(SMALL(Youth!F:F,K11),"")))</f>
        <v>16.339000016</v>
      </c>
      <c r="F11" s="97" t="str">
        <f t="shared" si="0"/>
        <v>3D</v>
      </c>
      <c r="G11" s="104" t="str">
        <f t="shared" si="1"/>
        <v>3D</v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oco</v>
      </c>
      <c r="B12" s="95" t="str">
        <f>IFERROR(IF(INDEX(Youth!$A:$F,MATCH('Youth Results'!$E12,Youth!$F:$F,0),2)&gt;0,INDEX(Youth!$A:$F,MATCH('Youth Results'!$E12,Youth!$F:$F,0),2),""),"")</f>
        <v>Kailey DeJong</v>
      </c>
      <c r="C12" s="95" t="str">
        <f>IFERROR(IF(INDEX(Youth!$A:$F,MATCH('Youth Results'!$E12,Youth!$F:$F,0),3)&gt;0,INDEX(Youth!$A:$F,MATCH('Youth Results'!$E12,Youth!$F:$F,0),3),""),"")</f>
        <v>Ima Corona Gold</v>
      </c>
      <c r="D12" s="96">
        <f>IFERROR(IF(AND(SMALL(Youth!F:F,K12)&gt;1000,SMALL(Youth!F:F,K12)&lt;3000),"nt",IF(SMALL(Youth!F:F,K12)&gt;3000,"",SMALL(Youth!F:F,K12))),"")</f>
        <v>16.365000003999999</v>
      </c>
      <c r="E12" s="132">
        <f>IF(D12="nt",IFERROR(SMALL(Youth!F:F,K12),""),IF(D12&gt;3000,"",IFERROR(SMALL(Youth!F:F,K12),"")))</f>
        <v>16.365000003999999</v>
      </c>
      <c r="F12" s="97" t="str">
        <f t="shared" si="0"/>
        <v>3D</v>
      </c>
      <c r="G12" s="104" t="str">
        <f t="shared" si="1"/>
        <v/>
      </c>
      <c r="J12" s="141">
        <v>5</v>
      </c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oy</v>
      </c>
      <c r="B13" s="95" t="str">
        <f>IFERROR(IF(INDEX(Youth!$A:$F,MATCH('Youth Results'!$E13,Youth!$F:$F,0),2)&gt;0,INDEX(Youth!$A:$F,MATCH('Youth Results'!$E13,Youth!$F:$F,0),2),""),"")</f>
        <v>Grace merrigan</v>
      </c>
      <c r="C13" s="95" t="str">
        <f>IFERROR(IF(INDEX(Youth!$A:$F,MATCH('Youth Results'!$E13,Youth!$F:$F,0),3)&gt;0,INDEX(Youth!$A:$F,MATCH('Youth Results'!$E13,Youth!$F:$F,0),3),""),"")</f>
        <v>VF modansix</v>
      </c>
      <c r="D13" s="96">
        <f>IFERROR(IF(AND(SMALL(Youth!F:F,K13)&gt;1000,SMALL(Youth!F:F,K13)&lt;3000),"nt",IF(SMALL(Youth!F:F,K13)&gt;3000,"",SMALL(Youth!F:F,K13))),"")</f>
        <v>16.503000020000002</v>
      </c>
      <c r="E13" s="132">
        <f>IF(D13="nt",IFERROR(SMALL(Youth!F:F,K13),""),IF(D13&gt;3000,"",IFERROR(SMALL(Youth!F:F,K13),"")))</f>
        <v>16.503000020000002</v>
      </c>
      <c r="F13" s="97" t="str">
        <f t="shared" si="0"/>
        <v>3D</v>
      </c>
      <c r="G13" s="104" t="str">
        <f t="shared" si="1"/>
        <v/>
      </c>
      <c r="J13" s="141">
        <v>4</v>
      </c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oy</v>
      </c>
      <c r="B14" s="95" t="str">
        <f>IFERROR(IF(INDEX(Youth!$A:$F,MATCH('Youth Results'!$E14,Youth!$F:$F,0),2)&gt;0,INDEX(Youth!$A:$F,MATCH('Youth Results'!$E14,Youth!$F:$F,0),2),""),"")</f>
        <v>Eva Schafer</v>
      </c>
      <c r="C14" s="95" t="str">
        <f>IFERROR(IF(INDEX(Youth!$A:$F,MATCH('Youth Results'!$E14,Youth!$F:$F,0),3)&gt;0,INDEX(Youth!$A:$F,MATCH('Youth Results'!$E14,Youth!$F:$F,0),3),""),"")</f>
        <v>Zipper</v>
      </c>
      <c r="D14" s="96">
        <f>IFERROR(IF(AND(SMALL(Youth!F:F,K14)&gt;1000,SMALL(Youth!F:F,K14)&lt;3000),"nt",IF(SMALL(Youth!F:F,K14)&gt;3000,"",SMALL(Youth!F:F,K14))),"")</f>
        <v>19.903000019</v>
      </c>
      <c r="E14" s="132">
        <f>IF(D14="nt",IFERROR(SMALL(Youth!F:F,K14),""),IF(D14&gt;3000,"",IFERROR(SMALL(Youth!F:F,K14),"")))</f>
        <v>19.903000019</v>
      </c>
      <c r="F14" s="97" t="str">
        <f t="shared" si="0"/>
        <v>4D</v>
      </c>
      <c r="G14" s="104" t="str">
        <f t="shared" si="1"/>
        <v>4D</v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oy</v>
      </c>
      <c r="B15" s="95" t="str">
        <f>IFERROR(IF(INDEX(Youth!$A:$F,MATCH('Youth Results'!$E15,Youth!$F:$F,0),2)&gt;0,INDEX(Youth!$A:$F,MATCH('Youth Results'!$E15,Youth!$F:$F,0),2),""),"")</f>
        <v>Reagan Mehlbrech</v>
      </c>
      <c r="C15" s="95" t="str">
        <f>IFERROR(IF(INDEX(Youth!$A:$F,MATCH('Youth Results'!$E15,Youth!$F:$F,0),3)&gt;0,INDEX(Youth!$A:$F,MATCH('Youth Results'!$E15,Youth!$F:$F,0),3),""),"")</f>
        <v>Rocky</v>
      </c>
      <c r="D15" s="96">
        <f>IFERROR(IF(AND(SMALL(Youth!F:F,K15)&gt;1000,SMALL(Youth!F:F,K15)&lt;3000),"nt",IF(SMALL(Youth!F:F,K15)&gt;3000,"",SMALL(Youth!F:F,K15))),"")</f>
        <v>22.758000013</v>
      </c>
      <c r="E15" s="132">
        <f>IF(D15="nt",IFERROR(SMALL(Youth!F:F,K15),""),IF(D15&gt;3000,"",IFERROR(SMALL(Youth!F:F,K15),"")))</f>
        <v>22.758000013</v>
      </c>
      <c r="F15" s="97" t="str">
        <f t="shared" si="0"/>
        <v>4D</v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>oco</v>
      </c>
      <c r="B16" s="95" t="str">
        <f>IFERROR(IF(INDEX(Youth!$A:$F,MATCH('Youth Results'!$E16,Youth!$F:$F,0),2)&gt;0,INDEX(Youth!$A:$F,MATCH('Youth Results'!$E16,Youth!$F:$F,0),2),""),"")</f>
        <v>Katie Koedam</v>
      </c>
      <c r="C16" s="95" t="str">
        <f>IFERROR(IF(INDEX(Youth!$A:$F,MATCH('Youth Results'!$E16,Youth!$F:$F,0),3)&gt;0,INDEX(Youth!$A:$F,MATCH('Youth Results'!$E16,Youth!$F:$F,0),3),""),"")</f>
        <v>Star</v>
      </c>
      <c r="D16" s="96">
        <f>IFERROR(IF(AND(SMALL(Youth!F:F,K16)&gt;1000,SMALL(Youth!F:F,K16)&lt;3000),"nt",IF(SMALL(Youth!F:F,K16)&gt;3000,"",SMALL(Youth!F:F,K16))),"")</f>
        <v>916.89800000299999</v>
      </c>
      <c r="E16" s="132">
        <f>IF(D16="nt",IFERROR(SMALL(Youth!F:F,K16),""),IF(D16&gt;3000,"",IFERROR(SMALL(Youth!F:F,K16),"")))</f>
        <v>916.89800000299999</v>
      </c>
      <c r="F16" s="97" t="str">
        <f t="shared" si="0"/>
        <v>4D</v>
      </c>
      <c r="G16" s="104" t="str">
        <f t="shared" si="1"/>
        <v/>
      </c>
      <c r="J16" s="141" t="s">
        <v>220</v>
      </c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>oy</v>
      </c>
      <c r="B17" s="95" t="str">
        <f>IFERROR(IF(INDEX(Youth!$A:$F,MATCH('Youth Results'!$E17,Youth!$F:$F,0),2)&gt;0,INDEX(Youth!$A:$F,MATCH('Youth Results'!$E17,Youth!$F:$F,0),2),""),"")</f>
        <v>Autumn Maxfield</v>
      </c>
      <c r="C17" s="95" t="str">
        <f>IFERROR(IF(INDEX(Youth!$A:$F,MATCH('Youth Results'!$E17,Youth!$F:$F,0),3)&gt;0,INDEX(Youth!$A:$F,MATCH('Youth Results'!$E17,Youth!$F:$F,0),3),""),"")</f>
        <v>Split</v>
      </c>
      <c r="D17" s="96">
        <f>IFERROR(IF(AND(SMALL(Youth!F:F,K17)&gt;1000,SMALL(Youth!F:F,K17)&lt;3000),"nt",IF(SMALL(Youth!F:F,K17)&gt;3000,"",SMALL(Youth!F:F,K17))),"")</f>
        <v>919.00900001399998</v>
      </c>
      <c r="E17" s="132">
        <f>IF(D17="nt",IFERROR(SMALL(Youth!F:F,K17),""),IF(D17&gt;3000,"",IFERROR(SMALL(Youth!F:F,K17),"")))</f>
        <v>919.00900001399998</v>
      </c>
      <c r="F17" s="97" t="str">
        <f t="shared" si="0"/>
        <v>4D</v>
      </c>
      <c r="G17" s="104" t="str">
        <f t="shared" si="1"/>
        <v/>
      </c>
      <c r="J17" s="141" t="s">
        <v>220</v>
      </c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7" priority="4">
      <formula>LEN(TRIM(A1))=0</formula>
    </cfRule>
  </conditionalFormatting>
  <conditionalFormatting sqref="D2:D251">
    <cfRule type="containsBlanks" dxfId="26" priority="2">
      <formula>LEN(TRIM(D2))=0</formula>
    </cfRule>
  </conditionalFormatting>
  <conditionalFormatting sqref="E2:E251">
    <cfRule type="containsBlanks" dxfId="25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/>
      <c r="B2" s="23"/>
      <c r="C2" s="23"/>
      <c r="D2" s="59"/>
      <c r="E2" s="106">
        <v>1E-14</v>
      </c>
      <c r="F2" s="107" t="str">
        <f>IF((D2+E2)&gt;5,D2+E2,"")</f>
        <v/>
      </c>
      <c r="G2" s="24"/>
    </row>
    <row r="3" spans="1:7">
      <c r="A3" s="22"/>
      <c r="B3" s="23"/>
      <c r="C3" s="23"/>
      <c r="D3" s="60"/>
      <c r="E3" s="106">
        <v>2E-14</v>
      </c>
      <c r="F3" s="107" t="str">
        <f t="shared" ref="F3:F66" si="0">IF((D3+E3)&gt;5,D3+E3,"")</f>
        <v/>
      </c>
    </row>
    <row r="4" spans="1:7">
      <c r="A4" s="22"/>
      <c r="B4" s="23"/>
      <c r="C4" s="23"/>
      <c r="D4" s="61"/>
      <c r="E4" s="106">
        <v>2.9999999999999998E-14</v>
      </c>
      <c r="F4" s="107" t="str">
        <f t="shared" si="0"/>
        <v/>
      </c>
    </row>
    <row r="5" spans="1:7">
      <c r="A5" s="22"/>
      <c r="B5" s="23"/>
      <c r="C5" s="23"/>
      <c r="D5" s="62"/>
      <c r="E5" s="106">
        <v>4E-14</v>
      </c>
      <c r="F5" s="107" t="str">
        <f t="shared" si="0"/>
        <v/>
      </c>
    </row>
    <row r="6" spans="1:7">
      <c r="A6" s="22"/>
      <c r="B6" s="23"/>
      <c r="C6" s="23"/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/>
      <c r="C7" s="23"/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Instructions</vt:lpstr>
      <vt:lpstr>To Do</vt:lpstr>
      <vt:lpstr>Enter Draw</vt:lpstr>
      <vt:lpstr>Draw</vt:lpstr>
      <vt:lpstr>Open 1</vt:lpstr>
      <vt:lpstr>Open 1 Results</vt:lpstr>
      <vt:lpstr>Youth</vt:lpstr>
      <vt:lpstr>Youth Results</vt:lpstr>
      <vt:lpstr>PeeWee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</vt:lpstr>
      <vt:lpstr>Supportive Entries 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2023-12-16T18:41:49Z</cp:lastPrinted>
  <dcterms:created xsi:type="dcterms:W3CDTF">2016-10-21T03:48:16Z</dcterms:created>
  <dcterms:modified xsi:type="dcterms:W3CDTF">2024-02-10T19:53:10Z</dcterms:modified>
</cp:coreProperties>
</file>