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2" activeTab="6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PeeWee" sheetId="21" state="hidden" r:id="rId5"/>
    <sheet name="Open 1" sheetId="25" r:id="rId6"/>
    <sheet name="Open 1 Results" sheetId="26" r:id="rId7"/>
    <sheet name="Youth" sheetId="19" r:id="rId8"/>
    <sheet name="Youth Results" sheetId="18" r:id="rId9"/>
    <sheet name="Open 2" sheetId="29" r:id="rId10"/>
    <sheet name="Open 2 Results" sheetId="30" r:id="rId11"/>
    <sheet name="2nd Youth" sheetId="27" state="hidden" r:id="rId12"/>
    <sheet name="2nd Youth Results" sheetId="28" state="hidden" r:id="rId13"/>
    <sheet name="Youth 2" sheetId="32" r:id="rId14"/>
    <sheet name="Youth Results 2" sheetId="33" r:id="rId15"/>
    <sheet name="Poles" sheetId="13" r:id="rId16"/>
    <sheet name="Poles Results" sheetId="17" r:id="rId17"/>
    <sheet name="Poles Calculations" sheetId="16" state="hidden" r:id="rId18"/>
  </sheets>
  <definedNames>
    <definedName name="_xlnm._FilterDatabase" localSheetId="12" hidden="1">'2nd Youth Results'!$A$1:$F$51</definedName>
    <definedName name="_xlnm._FilterDatabase" localSheetId="6" hidden="1">'Open 1 Results'!$A$1:$F$51</definedName>
    <definedName name="_xlnm._FilterDatabase" localSheetId="10" hidden="1">'Open 2 Results'!$A$1:$F$51</definedName>
    <definedName name="_xlnm._FilterDatabase" localSheetId="16" hidden="1">'Poles Results'!$A$1:$F$51</definedName>
    <definedName name="_xlnm._FilterDatabase" localSheetId="8" hidden="1">'Youth Results'!$A$1:$F$51</definedName>
    <definedName name="_xlnm._FilterDatabase" localSheetId="14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9"/>
  <c r="K7"/>
  <c r="K6"/>
  <c r="K5"/>
  <c r="W10" i="13" l="1"/>
  <c r="W12" s="1"/>
  <c r="W13" s="1"/>
  <c r="AB9"/>
  <c r="AA9"/>
  <c r="Z9"/>
  <c r="Y9"/>
  <c r="AB8"/>
  <c r="AA8"/>
  <c r="Z8"/>
  <c r="Y8"/>
  <c r="AB7"/>
  <c r="AA7"/>
  <c r="Z7"/>
  <c r="Y7"/>
  <c r="AB6"/>
  <c r="AA6"/>
  <c r="Z6"/>
  <c r="Y6"/>
  <c r="AB5"/>
  <c r="AA5"/>
  <c r="Z5"/>
  <c r="Y5"/>
  <c r="AB4"/>
  <c r="AA4"/>
  <c r="Z4"/>
  <c r="Y4"/>
  <c r="AC2"/>
  <c r="O4" i="7" l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3"/>
  <c r="M3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AU2" i="3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AU2" i="19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X6" s="1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Z5"/>
  <c r="Z4"/>
  <c r="K3" i="7"/>
  <c r="C6" i="27" l="1"/>
  <c r="C6" i="32"/>
  <c r="C173" i="27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B6" i="32"/>
  <c r="C272" i="27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S121" i="32" l="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A6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F3" i="25" l="1"/>
  <c r="G3" s="1"/>
  <c r="T5"/>
  <c r="F5"/>
  <c r="G5" s="1"/>
  <c r="T4"/>
  <c r="F4"/>
  <c r="G4" s="1"/>
  <c r="F6"/>
  <c r="G6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A30" i="8"/>
  <c r="B30" i="25"/>
  <c r="A14" i="8"/>
  <c r="B14" i="25"/>
  <c r="F10" i="8"/>
  <c r="B10" i="29"/>
  <c r="F42" i="8"/>
  <c r="B42" i="29"/>
  <c r="F42" s="1"/>
  <c r="G42" s="1"/>
  <c r="F74" i="8"/>
  <c r="B74" i="29"/>
  <c r="F74" s="1"/>
  <c r="G74" s="1"/>
  <c r="F12" i="8"/>
  <c r="B12" i="29"/>
  <c r="F44" i="8"/>
  <c r="B44" i="29"/>
  <c r="F44" s="1"/>
  <c r="G44" s="1"/>
  <c r="F76" i="8"/>
  <c r="B76" i="29"/>
  <c r="F76" s="1"/>
  <c r="G76" s="1"/>
  <c r="C20"/>
  <c r="C52"/>
  <c r="C84"/>
  <c r="F27" i="8"/>
  <c r="B27" i="29"/>
  <c r="F27" s="1"/>
  <c r="G27" s="1"/>
  <c r="F59" i="8"/>
  <c r="B59" i="29"/>
  <c r="F59" s="1"/>
  <c r="G59" s="1"/>
  <c r="F100" i="8"/>
  <c r="B100" i="29"/>
  <c r="F100" s="1"/>
  <c r="G100" s="1"/>
  <c r="C130"/>
  <c r="C162"/>
  <c r="C51"/>
  <c r="C83"/>
  <c r="C21"/>
  <c r="C53"/>
  <c r="F86" i="8"/>
  <c r="B86" i="29"/>
  <c r="F86" s="1"/>
  <c r="G86" s="1"/>
  <c r="F30" i="8"/>
  <c r="B30" i="29"/>
  <c r="F30" s="1"/>
  <c r="G30" s="1"/>
  <c r="F62" i="8"/>
  <c r="B62" i="29"/>
  <c r="F62" s="1"/>
  <c r="G62" s="1"/>
  <c r="F102" i="8"/>
  <c r="B102" i="29"/>
  <c r="C38"/>
  <c r="C70"/>
  <c r="F108" i="8"/>
  <c r="B108" i="29"/>
  <c r="F108" s="1"/>
  <c r="G108" s="1"/>
  <c r="F140" i="8"/>
  <c r="B140" i="29"/>
  <c r="F140" s="1"/>
  <c r="G140" s="1"/>
  <c r="F172" i="8"/>
  <c r="B172" i="29"/>
  <c r="F172" s="1"/>
  <c r="G172" s="1"/>
  <c r="F29" i="8"/>
  <c r="B29" i="29"/>
  <c r="F29" s="1"/>
  <c r="G29" s="1"/>
  <c r="F61" i="8"/>
  <c r="B61" i="29"/>
  <c r="F61" s="1"/>
  <c r="G61" s="1"/>
  <c r="F94" i="8"/>
  <c r="B94" i="29"/>
  <c r="F94" s="1"/>
  <c r="G94" s="1"/>
  <c r="F31" i="8"/>
  <c r="B31" i="29"/>
  <c r="F31" s="1"/>
  <c r="G31" s="1"/>
  <c r="F63" i="8"/>
  <c r="B63" i="29"/>
  <c r="F63" s="1"/>
  <c r="G63" s="1"/>
  <c r="F7" i="8"/>
  <c r="B7" i="29"/>
  <c r="C39"/>
  <c r="C71"/>
  <c r="F16" i="8"/>
  <c r="B16" i="29"/>
  <c r="F48" i="8"/>
  <c r="B48" i="29"/>
  <c r="F48" s="1"/>
  <c r="G48" s="1"/>
  <c r="F87" i="8"/>
  <c r="B87" i="29"/>
  <c r="F87" s="1"/>
  <c r="G87" s="1"/>
  <c r="C117"/>
  <c r="C149"/>
  <c r="C32"/>
  <c r="C64"/>
  <c r="C96"/>
  <c r="C34"/>
  <c r="C66"/>
  <c r="F9" i="8"/>
  <c r="B9" i="29"/>
  <c r="F41" i="8"/>
  <c r="B41" i="29"/>
  <c r="F41" s="1"/>
  <c r="G41" s="1"/>
  <c r="F73" i="8"/>
  <c r="B73" i="29"/>
  <c r="F73" s="1"/>
  <c r="G73" s="1"/>
  <c r="C17"/>
  <c r="F89" i="8"/>
  <c r="B89" i="29"/>
  <c r="F119" i="8"/>
  <c r="B119" i="29"/>
  <c r="F119" s="1"/>
  <c r="G119" s="1"/>
  <c r="F151" i="8"/>
  <c r="B151" i="29"/>
  <c r="F151" s="1"/>
  <c r="G151" s="1"/>
  <c r="C186"/>
  <c r="C207"/>
  <c r="C279"/>
  <c r="C135"/>
  <c r="C167"/>
  <c r="F251" i="8"/>
  <c r="B251" i="29"/>
  <c r="F99" i="8"/>
  <c r="B99" i="29"/>
  <c r="F99" s="1"/>
  <c r="G99" s="1"/>
  <c r="F131" i="8"/>
  <c r="B131" i="29"/>
  <c r="F131" s="1"/>
  <c r="G131" s="1"/>
  <c r="F163" i="8"/>
  <c r="B163" i="29"/>
  <c r="F163" s="1"/>
  <c r="G163" s="1"/>
  <c r="F195" i="8"/>
  <c r="B195" i="29"/>
  <c r="F195" s="1"/>
  <c r="G195" s="1"/>
  <c r="F249" i="8"/>
  <c r="B249" i="29"/>
  <c r="F249" s="1"/>
  <c r="G249" s="1"/>
  <c r="F122" i="8"/>
  <c r="B122" i="29"/>
  <c r="F122" s="1"/>
  <c r="G122" s="1"/>
  <c r="F154" i="8"/>
  <c r="B154" i="29"/>
  <c r="F154" s="1"/>
  <c r="G154" s="1"/>
  <c r="F186" i="8"/>
  <c r="B186" i="29"/>
  <c r="F272" i="8"/>
  <c r="B272" i="29"/>
  <c r="F272" s="1"/>
  <c r="G272" s="1"/>
  <c r="C218"/>
  <c r="F250" i="8"/>
  <c r="B250" i="29"/>
  <c r="F250" s="1"/>
  <c r="G250" s="1"/>
  <c r="F282" i="8"/>
  <c r="B282" i="29"/>
  <c r="F282" s="1"/>
  <c r="G282" s="1"/>
  <c r="C239"/>
  <c r="C209"/>
  <c r="F105" i="8"/>
  <c r="B105" i="29"/>
  <c r="F105" s="1"/>
  <c r="G105" s="1"/>
  <c r="F137" i="8"/>
  <c r="B137" i="29"/>
  <c r="F137" s="1"/>
  <c r="G137" s="1"/>
  <c r="F169" i="8"/>
  <c r="B169" i="29"/>
  <c r="F169" s="1"/>
  <c r="G169" s="1"/>
  <c r="C201"/>
  <c r="F260" i="8"/>
  <c r="B260" i="29"/>
  <c r="F260" s="1"/>
  <c r="G260" s="1"/>
  <c r="C102"/>
  <c r="C134"/>
  <c r="C166"/>
  <c r="C198"/>
  <c r="C252"/>
  <c r="C123"/>
  <c r="C155"/>
  <c r="C242"/>
  <c r="F274" i="8"/>
  <c r="B274" i="29"/>
  <c r="F274" s="1"/>
  <c r="G274" s="1"/>
  <c r="F220" i="8"/>
  <c r="B220" i="29"/>
  <c r="F220" s="1"/>
  <c r="G220" s="1"/>
  <c r="C251"/>
  <c r="C273"/>
  <c r="F203" i="8"/>
  <c r="B203" i="29"/>
  <c r="F203" s="1"/>
  <c r="G203" s="1"/>
  <c r="C132"/>
  <c r="C164"/>
  <c r="C196"/>
  <c r="F244" i="8"/>
  <c r="B244" i="29"/>
  <c r="F244" s="1"/>
  <c r="G244" s="1"/>
  <c r="F96" i="8"/>
  <c r="B96" i="29"/>
  <c r="F128" i="8"/>
  <c r="B128" i="29"/>
  <c r="F128" s="1"/>
  <c r="G128" s="1"/>
  <c r="F160" i="8"/>
  <c r="B160" i="29"/>
  <c r="F160" s="1"/>
  <c r="G160" s="1"/>
  <c r="F192" i="8"/>
  <c r="B192" i="29"/>
  <c r="F192" s="1"/>
  <c r="G192" s="1"/>
  <c r="F242" i="8"/>
  <c r="B242" i="29"/>
  <c r="F117" i="8"/>
  <c r="B117" i="29"/>
  <c r="F149" i="8"/>
  <c r="B149" i="29"/>
  <c r="F181" i="8"/>
  <c r="B181" i="29"/>
  <c r="F181" s="1"/>
  <c r="G181" s="1"/>
  <c r="F229" i="8"/>
  <c r="B229" i="29"/>
  <c r="F229" s="1"/>
  <c r="G229" s="1"/>
  <c r="C268"/>
  <c r="C213"/>
  <c r="C246"/>
  <c r="C278"/>
  <c r="C236"/>
  <c r="F268" i="8"/>
  <c r="B268" i="29"/>
  <c r="C197"/>
  <c r="F247" i="8"/>
  <c r="B247" i="29"/>
  <c r="F247" s="1"/>
  <c r="G247" s="1"/>
  <c r="F126" i="8"/>
  <c r="B126" i="29"/>
  <c r="F126" s="1"/>
  <c r="G126" s="1"/>
  <c r="F158" i="8"/>
  <c r="B158" i="29"/>
  <c r="F158" s="1"/>
  <c r="G158" s="1"/>
  <c r="F190" i="8"/>
  <c r="B190" i="29"/>
  <c r="F190" s="1"/>
  <c r="G190" s="1"/>
  <c r="F234" i="8"/>
  <c r="B234" i="29"/>
  <c r="F234" s="1"/>
  <c r="G234" s="1"/>
  <c r="C89"/>
  <c r="C153"/>
  <c r="C185"/>
  <c r="F232" i="8"/>
  <c r="B232" i="29"/>
  <c r="F232" s="1"/>
  <c r="G232" s="1"/>
  <c r="C112"/>
  <c r="C144"/>
  <c r="C176"/>
  <c r="C216"/>
  <c r="C261"/>
  <c r="F207" i="8"/>
  <c r="B207" i="29"/>
  <c r="F207" s="1"/>
  <c r="G207" s="1"/>
  <c r="F239" i="8"/>
  <c r="B239" i="29"/>
  <c r="F271" i="8"/>
  <c r="B271" i="29"/>
  <c r="F271" s="1"/>
  <c r="G271" s="1"/>
  <c r="F230" i="8"/>
  <c r="B230" i="29"/>
  <c r="F230" s="1"/>
  <c r="G230" s="1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A26" i="8"/>
  <c r="B26" i="25"/>
  <c r="A10" i="8"/>
  <c r="B10" i="25"/>
  <c r="F18" i="8"/>
  <c r="B18" i="29"/>
  <c r="F50" i="8"/>
  <c r="B50" i="29"/>
  <c r="F50" s="1"/>
  <c r="G50" s="1"/>
  <c r="F81" i="8"/>
  <c r="B81" i="29"/>
  <c r="F81" s="1"/>
  <c r="G81" s="1"/>
  <c r="F20" i="8"/>
  <c r="B20" i="29"/>
  <c r="F20" s="1"/>
  <c r="G20" s="1"/>
  <c r="F52" i="8"/>
  <c r="B52" i="29"/>
  <c r="F84" i="8"/>
  <c r="B84" i="29"/>
  <c r="F35" i="8"/>
  <c r="B35" i="29"/>
  <c r="F35" s="1"/>
  <c r="G35" s="1"/>
  <c r="F67" i="8"/>
  <c r="B67" i="29"/>
  <c r="F67" s="1"/>
  <c r="G67" s="1"/>
  <c r="F92" i="8"/>
  <c r="B92" i="29"/>
  <c r="F92" s="1"/>
  <c r="G92" s="1"/>
  <c r="F101" i="8"/>
  <c r="B101" i="29"/>
  <c r="F101" s="1"/>
  <c r="G101" s="1"/>
  <c r="F38" i="8"/>
  <c r="B38" i="29"/>
  <c r="F70" i="8"/>
  <c r="B70" i="29"/>
  <c r="F85" i="8"/>
  <c r="B85" i="29"/>
  <c r="F85" s="1"/>
  <c r="G85" s="1"/>
  <c r="F116" i="8"/>
  <c r="B116" i="29"/>
  <c r="F116" s="1"/>
  <c r="G116" s="1"/>
  <c r="F148" i="8"/>
  <c r="B148" i="29"/>
  <c r="F148" s="1"/>
  <c r="G148" s="1"/>
  <c r="F180" i="8"/>
  <c r="B180" i="29"/>
  <c r="F180" s="1"/>
  <c r="G180" s="1"/>
  <c r="F37" i="8"/>
  <c r="B37" i="29"/>
  <c r="F37" s="1"/>
  <c r="G37" s="1"/>
  <c r="F69" i="8"/>
  <c r="B69" i="29"/>
  <c r="F69" s="1"/>
  <c r="G69" s="1"/>
  <c r="F39" i="8"/>
  <c r="B39" i="29"/>
  <c r="F71" i="8"/>
  <c r="B71" i="29"/>
  <c r="F71" s="1"/>
  <c r="G71" s="1"/>
  <c r="F24" i="8"/>
  <c r="B24" i="29"/>
  <c r="F24" s="1"/>
  <c r="G24" s="1"/>
  <c r="F56" i="8"/>
  <c r="B56" i="29"/>
  <c r="F56" s="1"/>
  <c r="G56" s="1"/>
  <c r="F8" i="8"/>
  <c r="B8" i="29"/>
  <c r="F17" i="8"/>
  <c r="B17" i="29"/>
  <c r="F17" s="1"/>
  <c r="G17" s="1"/>
  <c r="F49" i="8"/>
  <c r="B49" i="29"/>
  <c r="F49" s="1"/>
  <c r="G49" s="1"/>
  <c r="F98" i="8"/>
  <c r="B98" i="29"/>
  <c r="F98" s="1"/>
  <c r="G98" s="1"/>
  <c r="F127" i="8"/>
  <c r="B127" i="29"/>
  <c r="F127" s="1"/>
  <c r="G127" s="1"/>
  <c r="F159" i="8"/>
  <c r="B159" i="29"/>
  <c r="F159" s="1"/>
  <c r="G159" s="1"/>
  <c r="F183" i="8"/>
  <c r="B183" i="29"/>
  <c r="F183" s="1"/>
  <c r="G183" s="1"/>
  <c r="F208" i="8"/>
  <c r="B208" i="29"/>
  <c r="F208" s="1"/>
  <c r="G208" s="1"/>
  <c r="F107" i="8"/>
  <c r="B107" i="29"/>
  <c r="F107" s="1"/>
  <c r="G107" s="1"/>
  <c r="F139" i="8"/>
  <c r="B139" i="29"/>
  <c r="F139" s="1"/>
  <c r="G139" s="1"/>
  <c r="F171" i="8"/>
  <c r="B171" i="29"/>
  <c r="F171" s="1"/>
  <c r="G171" s="1"/>
  <c r="F269" i="8"/>
  <c r="B269" i="29"/>
  <c r="F269" s="1"/>
  <c r="G269" s="1"/>
  <c r="F130" i="8"/>
  <c r="B130" i="29"/>
  <c r="F162" i="8"/>
  <c r="B162" i="29"/>
  <c r="F194" i="8"/>
  <c r="B194" i="29"/>
  <c r="F194" s="1"/>
  <c r="G194" s="1"/>
  <c r="F253" i="8"/>
  <c r="B253" i="29"/>
  <c r="F253" s="1"/>
  <c r="G253" s="1"/>
  <c r="F279" i="8"/>
  <c r="B279" i="29"/>
  <c r="F257" i="8"/>
  <c r="B257" i="29"/>
  <c r="F257" s="1"/>
  <c r="G257" s="1"/>
  <c r="F224" i="8"/>
  <c r="B224" i="29"/>
  <c r="F224" s="1"/>
  <c r="G224" s="1"/>
  <c r="F113" i="8"/>
  <c r="B113" i="29"/>
  <c r="F113" s="1"/>
  <c r="G113" s="1"/>
  <c r="F145" i="8"/>
  <c r="B145" i="29"/>
  <c r="F145" s="1"/>
  <c r="G145" s="1"/>
  <c r="F177" i="8"/>
  <c r="B177" i="29"/>
  <c r="F177" s="1"/>
  <c r="G177" s="1"/>
  <c r="F210" i="8"/>
  <c r="B210" i="29"/>
  <c r="F210" s="1"/>
  <c r="G210" s="1"/>
  <c r="F276" i="8"/>
  <c r="B276" i="29"/>
  <c r="F276" s="1"/>
  <c r="G276" s="1"/>
  <c r="F281" i="8"/>
  <c r="B281" i="29"/>
  <c r="F281" s="1"/>
  <c r="G281" s="1"/>
  <c r="F228" i="8"/>
  <c r="B228" i="29"/>
  <c r="F228" s="1"/>
  <c r="G228" s="1"/>
  <c r="F217" i="8"/>
  <c r="B217" i="29"/>
  <c r="F217" s="1"/>
  <c r="G217" s="1"/>
  <c r="F267" i="8"/>
  <c r="B267" i="29"/>
  <c r="F267" s="1"/>
  <c r="G267" s="1"/>
  <c r="F104" i="8"/>
  <c r="B104" i="29"/>
  <c r="F104" s="1"/>
  <c r="G104" s="1"/>
  <c r="F136" i="8"/>
  <c r="B136" i="29"/>
  <c r="F136" s="1"/>
  <c r="G136" s="1"/>
  <c r="F168" i="8"/>
  <c r="B168" i="29"/>
  <c r="F168" s="1"/>
  <c r="G168" s="1"/>
  <c r="F200" i="8"/>
  <c r="B200" i="29"/>
  <c r="F200" s="1"/>
  <c r="G200" s="1"/>
  <c r="F256" i="8"/>
  <c r="B256" i="29"/>
  <c r="F256" s="1"/>
  <c r="G256" s="1"/>
  <c r="F125" i="8"/>
  <c r="B125" i="29"/>
  <c r="F125" s="1"/>
  <c r="G125" s="1"/>
  <c r="F157" i="8"/>
  <c r="B157" i="29"/>
  <c r="F157" s="1"/>
  <c r="G157" s="1"/>
  <c r="F189" i="8"/>
  <c r="B189" i="29"/>
  <c r="F189" s="1"/>
  <c r="G189" s="1"/>
  <c r="F246" i="8"/>
  <c r="B246" i="29"/>
  <c r="F243" i="8"/>
  <c r="B243" i="29"/>
  <c r="F243" s="1"/>
  <c r="G243" s="1"/>
  <c r="F275" i="8"/>
  <c r="B275" i="29"/>
  <c r="F275" s="1"/>
  <c r="G275" s="1"/>
  <c r="F205" i="8"/>
  <c r="B205" i="29"/>
  <c r="F205" s="1"/>
  <c r="G205" s="1"/>
  <c r="F134" i="8"/>
  <c r="B134" i="29"/>
  <c r="F166" i="8"/>
  <c r="B166" i="29"/>
  <c r="F198" i="8"/>
  <c r="B198" i="29"/>
  <c r="F215" i="8"/>
  <c r="B215" i="29"/>
  <c r="F215" s="1"/>
  <c r="G215" s="1"/>
  <c r="F248" i="8"/>
  <c r="B248" i="29"/>
  <c r="F248" s="1"/>
  <c r="G248" s="1"/>
  <c r="F280" i="8"/>
  <c r="B280" i="29"/>
  <c r="F280" s="1"/>
  <c r="G280" s="1"/>
  <c r="F238" i="8"/>
  <c r="B238" i="29"/>
  <c r="F238" s="1"/>
  <c r="G238" s="1"/>
  <c r="F270" i="8"/>
  <c r="B270" i="29"/>
  <c r="F270" s="1"/>
  <c r="G270" s="1"/>
  <c r="B2" i="25"/>
  <c r="F2" s="1"/>
  <c r="G2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F26" i="8"/>
  <c r="B26" i="29"/>
  <c r="F26" s="1"/>
  <c r="G26" s="1"/>
  <c r="F58" i="8"/>
  <c r="B58" i="29"/>
  <c r="F58" s="1"/>
  <c r="G58" s="1"/>
  <c r="F90" i="8"/>
  <c r="B90" i="29"/>
  <c r="F90" s="1"/>
  <c r="G90" s="1"/>
  <c r="F28" i="8"/>
  <c r="B28" i="29"/>
  <c r="F28" s="1"/>
  <c r="G28" s="1"/>
  <c r="F60" i="8"/>
  <c r="B60" i="29"/>
  <c r="F60" s="1"/>
  <c r="G60" s="1"/>
  <c r="F11" i="8"/>
  <c r="B11" i="29"/>
  <c r="F43" i="8"/>
  <c r="B43" i="29"/>
  <c r="F43" s="1"/>
  <c r="G43" s="1"/>
  <c r="F75" i="8"/>
  <c r="B75" i="29"/>
  <c r="F75" s="1"/>
  <c r="G75" s="1"/>
  <c r="F14" i="8"/>
  <c r="B14" i="29"/>
  <c r="F46" i="8"/>
  <c r="B46" i="29"/>
  <c r="F46" s="1"/>
  <c r="G46" s="1"/>
  <c r="F78" i="8"/>
  <c r="B78" i="29"/>
  <c r="F78" s="1"/>
  <c r="G78" s="1"/>
  <c r="F124" i="8"/>
  <c r="B124" i="29"/>
  <c r="F124" s="1"/>
  <c r="G124" s="1"/>
  <c r="F156" i="8"/>
  <c r="B156" i="29"/>
  <c r="F156" s="1"/>
  <c r="G156" s="1"/>
  <c r="F13" i="8"/>
  <c r="B13" i="29"/>
  <c r="F45" i="8"/>
  <c r="B45" i="29"/>
  <c r="F45" s="1"/>
  <c r="G45" s="1"/>
  <c r="F77" i="8"/>
  <c r="B77" i="29"/>
  <c r="F77" s="1"/>
  <c r="G77" s="1"/>
  <c r="F15" i="8"/>
  <c r="B15" i="29"/>
  <c r="F47" i="8"/>
  <c r="B47" i="29"/>
  <c r="F47" s="1"/>
  <c r="G47" s="1"/>
  <c r="F95" i="8"/>
  <c r="B95" i="29"/>
  <c r="F95" s="1"/>
  <c r="G95" s="1"/>
  <c r="F32" i="8"/>
  <c r="B32" i="29"/>
  <c r="F64" i="8"/>
  <c r="B64" i="29"/>
  <c r="F79" i="8"/>
  <c r="B79" i="29"/>
  <c r="F79" s="1"/>
  <c r="G79" s="1"/>
  <c r="F82" i="8"/>
  <c r="B82" i="29"/>
  <c r="F82" s="1"/>
  <c r="G82" s="1"/>
  <c r="F25" i="8"/>
  <c r="B25" i="29"/>
  <c r="F25" s="1"/>
  <c r="G25" s="1"/>
  <c r="F57" i="8"/>
  <c r="B57" i="29"/>
  <c r="F57" s="1"/>
  <c r="G57" s="1"/>
  <c r="F97" i="8"/>
  <c r="B97" i="29"/>
  <c r="F97" s="1"/>
  <c r="G97" s="1"/>
  <c r="F103" i="8"/>
  <c r="B103" i="29"/>
  <c r="F103" s="1"/>
  <c r="G103" s="1"/>
  <c r="F135" i="8"/>
  <c r="B135" i="29"/>
  <c r="F167" i="8"/>
  <c r="B167" i="29"/>
  <c r="F191" i="8"/>
  <c r="B191" i="29"/>
  <c r="F191" s="1"/>
  <c r="G191" s="1"/>
  <c r="F221" i="8"/>
  <c r="B221" i="29"/>
  <c r="F221" s="1"/>
  <c r="G221" s="1"/>
  <c r="F83" i="8"/>
  <c r="B83" i="29"/>
  <c r="F115" i="8"/>
  <c r="B115" i="29"/>
  <c r="F115" s="1"/>
  <c r="G115" s="1"/>
  <c r="F147" i="8"/>
  <c r="B147" i="29"/>
  <c r="F147" s="1"/>
  <c r="G147" s="1"/>
  <c r="F179" i="8"/>
  <c r="B179" i="29"/>
  <c r="F179" s="1"/>
  <c r="G179" s="1"/>
  <c r="F219" i="8"/>
  <c r="B219" i="29"/>
  <c r="F219" s="1"/>
  <c r="G219" s="1"/>
  <c r="F106" i="8"/>
  <c r="B106" i="29"/>
  <c r="F106" s="1"/>
  <c r="G106" s="1"/>
  <c r="F138" i="8"/>
  <c r="B138" i="29"/>
  <c r="F138" s="1"/>
  <c r="G138" s="1"/>
  <c r="F170" i="8"/>
  <c r="B170" i="29"/>
  <c r="F170" s="1"/>
  <c r="G170" s="1"/>
  <c r="F209" i="8"/>
  <c r="B209" i="29"/>
  <c r="F285" i="8"/>
  <c r="B285" i="29"/>
  <c r="F285" s="1"/>
  <c r="G285" s="1"/>
  <c r="F266" i="8"/>
  <c r="B266" i="29"/>
  <c r="F266" s="1"/>
  <c r="G266" s="1"/>
  <c r="F240" i="8"/>
  <c r="B240" i="29"/>
  <c r="F240" s="1"/>
  <c r="G240" s="1"/>
  <c r="F121" i="8"/>
  <c r="B121" i="29"/>
  <c r="F121" s="1"/>
  <c r="G121" s="1"/>
  <c r="F153" i="8"/>
  <c r="B153" i="29"/>
  <c r="F185" i="8"/>
  <c r="B185" i="29"/>
  <c r="F185" s="1"/>
  <c r="G185" s="1"/>
  <c r="F211" i="8"/>
  <c r="B211" i="29"/>
  <c r="F211" s="1"/>
  <c r="G211" s="1"/>
  <c r="F258" i="8"/>
  <c r="B258" i="29"/>
  <c r="F258" s="1"/>
  <c r="G258" s="1"/>
  <c r="F204" i="8"/>
  <c r="B204" i="29"/>
  <c r="F204" s="1"/>
  <c r="G204" s="1"/>
  <c r="F236" i="8"/>
  <c r="B236" i="29"/>
  <c r="F236" s="1"/>
  <c r="G236" s="1"/>
  <c r="F225" i="8"/>
  <c r="B225" i="29"/>
  <c r="F225" s="1"/>
  <c r="G225" s="1"/>
  <c r="F188" i="8"/>
  <c r="B188" i="29"/>
  <c r="F188" s="1"/>
  <c r="G188" s="1"/>
  <c r="F227" i="8"/>
  <c r="B227" i="29"/>
  <c r="F227" s="1"/>
  <c r="G227" s="1"/>
  <c r="F80" i="8"/>
  <c r="B80" i="29"/>
  <c r="F80" s="1"/>
  <c r="G80" s="1"/>
  <c r="F112" i="8"/>
  <c r="B112" i="29"/>
  <c r="F144" i="8"/>
  <c r="B144" i="29"/>
  <c r="F144" s="1"/>
  <c r="G144" s="1"/>
  <c r="F176" i="8"/>
  <c r="B176" i="29"/>
  <c r="F283" i="8"/>
  <c r="B283" i="29"/>
  <c r="F283" s="1"/>
  <c r="G283" s="1"/>
  <c r="F133" i="8"/>
  <c r="B133" i="29"/>
  <c r="F133" s="1"/>
  <c r="G133" s="1"/>
  <c r="F165" i="8"/>
  <c r="B165" i="29"/>
  <c r="F165" s="1"/>
  <c r="G165" s="1"/>
  <c r="F197" i="8"/>
  <c r="B197" i="29"/>
  <c r="F252" i="8"/>
  <c r="B252" i="29"/>
  <c r="F284" i="8"/>
  <c r="B284" i="29"/>
  <c r="F284" s="1"/>
  <c r="G284" s="1"/>
  <c r="F110" i="8"/>
  <c r="B110" i="29"/>
  <c r="F110" s="1"/>
  <c r="G110" s="1"/>
  <c r="F142" i="8"/>
  <c r="B142" i="29"/>
  <c r="F142" s="1"/>
  <c r="G142" s="1"/>
  <c r="F174" i="8"/>
  <c r="B174" i="29"/>
  <c r="F174" s="1"/>
  <c r="G174" s="1"/>
  <c r="F206" i="8"/>
  <c r="B206" i="29"/>
  <c r="F206" s="1"/>
  <c r="G206" s="1"/>
  <c r="F202" i="8"/>
  <c r="B202" i="29"/>
  <c r="F202" s="1"/>
  <c r="G202" s="1"/>
  <c r="F262" i="8"/>
  <c r="B262" i="29"/>
  <c r="F262" s="1"/>
  <c r="G262" s="1"/>
  <c r="F223" i="8"/>
  <c r="B223" i="29"/>
  <c r="F223" s="1"/>
  <c r="G223" s="1"/>
  <c r="F255" i="8"/>
  <c r="B255" i="29"/>
  <c r="F255" s="1"/>
  <c r="G255" s="1"/>
  <c r="F214" i="8"/>
  <c r="B214" i="29"/>
  <c r="F214" s="1"/>
  <c r="G214" s="1"/>
  <c r="F245" i="8"/>
  <c r="B245" i="29"/>
  <c r="F245" s="1"/>
  <c r="G245" s="1"/>
  <c r="F277" i="8"/>
  <c r="B277" i="29"/>
  <c r="F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F34" i="8"/>
  <c r="B34" i="29"/>
  <c r="F66" i="8"/>
  <c r="B66" i="29"/>
  <c r="F36" i="8"/>
  <c r="B36" i="29"/>
  <c r="F36" s="1"/>
  <c r="G36" s="1"/>
  <c r="F68" i="8"/>
  <c r="B68" i="29"/>
  <c r="F68" s="1"/>
  <c r="G68" s="1"/>
  <c r="F19" i="8"/>
  <c r="B19" i="29"/>
  <c r="F19" s="1"/>
  <c r="G19" s="1"/>
  <c r="F51" i="8"/>
  <c r="B51" i="29"/>
  <c r="F51" s="1"/>
  <c r="G51" s="1"/>
  <c r="F22" i="8"/>
  <c r="B22" i="29"/>
  <c r="F22" s="1"/>
  <c r="G22" s="1"/>
  <c r="F54" i="8"/>
  <c r="B54" i="29"/>
  <c r="F54" s="1"/>
  <c r="G54" s="1"/>
  <c r="F93" i="8"/>
  <c r="B93" i="29"/>
  <c r="F93" s="1"/>
  <c r="G93" s="1"/>
  <c r="F132" i="8"/>
  <c r="B132" i="29"/>
  <c r="F164" i="8"/>
  <c r="B164" i="29"/>
  <c r="F164" s="1"/>
  <c r="G164" s="1"/>
  <c r="F21" i="8"/>
  <c r="B21" i="29"/>
  <c r="F53" i="8"/>
  <c r="B53" i="29"/>
  <c r="F23" i="8"/>
  <c r="B23" i="29"/>
  <c r="F23" s="1"/>
  <c r="G23" s="1"/>
  <c r="F55" i="8"/>
  <c r="B55" i="29"/>
  <c r="F55" s="1"/>
  <c r="G55" s="1"/>
  <c r="F40" i="8"/>
  <c r="A40" i="29" s="1"/>
  <c r="F40"/>
  <c r="G40" s="1"/>
  <c r="F72" i="8"/>
  <c r="B72" i="29"/>
  <c r="F72" s="1"/>
  <c r="G72" s="1"/>
  <c r="F33" i="8"/>
  <c r="B33" i="29"/>
  <c r="F33" s="1"/>
  <c r="G33" s="1"/>
  <c r="F65" i="8"/>
  <c r="B65" i="29"/>
  <c r="F65" s="1"/>
  <c r="G65" s="1"/>
  <c r="F111" i="8"/>
  <c r="B111" i="29"/>
  <c r="F111" s="1"/>
  <c r="G111" s="1"/>
  <c r="F143" i="8"/>
  <c r="B143" i="29"/>
  <c r="F143" s="1"/>
  <c r="G143" s="1"/>
  <c r="F175" i="8"/>
  <c r="B175" i="29"/>
  <c r="F175" s="1"/>
  <c r="G175" s="1"/>
  <c r="F199" i="8"/>
  <c r="B199" i="29"/>
  <c r="F199" s="1"/>
  <c r="G199" s="1"/>
  <c r="F237" i="8"/>
  <c r="B237" i="29"/>
  <c r="F237" s="1"/>
  <c r="G237" s="1"/>
  <c r="F91" i="8"/>
  <c r="B91" i="29"/>
  <c r="F91" s="1"/>
  <c r="G91" s="1"/>
  <c r="F123" i="8"/>
  <c r="B123" i="29"/>
  <c r="F155" i="8"/>
  <c r="B155" i="29"/>
  <c r="F187" i="8"/>
  <c r="B187" i="29"/>
  <c r="F187" s="1"/>
  <c r="G187" s="1"/>
  <c r="F235" i="8"/>
  <c r="B235" i="29"/>
  <c r="F235" s="1"/>
  <c r="G235" s="1"/>
  <c r="F114" i="8"/>
  <c r="B114" i="29"/>
  <c r="F114" s="1"/>
  <c r="G114" s="1"/>
  <c r="F146" i="8"/>
  <c r="B146" i="29"/>
  <c r="F146" s="1"/>
  <c r="G146" s="1"/>
  <c r="F178" i="8"/>
  <c r="B178" i="29"/>
  <c r="F178" s="1"/>
  <c r="G178" s="1"/>
  <c r="F263" i="8"/>
  <c r="B263" i="29"/>
  <c r="F263" s="1"/>
  <c r="G263" s="1"/>
  <c r="F241" i="8"/>
  <c r="B241" i="29"/>
  <c r="F241" s="1"/>
  <c r="G241" s="1"/>
  <c r="F273" i="8"/>
  <c r="B273" i="29"/>
  <c r="F273" s="1"/>
  <c r="G273" s="1"/>
  <c r="F201" i="8"/>
  <c r="B201" i="29"/>
  <c r="F129" i="8"/>
  <c r="B129" i="29"/>
  <c r="F129" s="1"/>
  <c r="G129" s="1"/>
  <c r="F161" i="8"/>
  <c r="B161" i="29"/>
  <c r="F161" s="1"/>
  <c r="G161" s="1"/>
  <c r="F193" i="8"/>
  <c r="B193" i="29"/>
  <c r="F193" s="1"/>
  <c r="G193" s="1"/>
  <c r="F226" i="8"/>
  <c r="B226" i="29"/>
  <c r="F226" s="1"/>
  <c r="G226" s="1"/>
  <c r="F265" i="8"/>
  <c r="B265" i="29"/>
  <c r="F265" s="1"/>
  <c r="G265" s="1"/>
  <c r="F212" i="8"/>
  <c r="B212" i="29"/>
  <c r="F212" s="1"/>
  <c r="G212" s="1"/>
  <c r="F233" i="8"/>
  <c r="B233" i="29"/>
  <c r="F233" s="1"/>
  <c r="G233" s="1"/>
  <c r="F196" i="8"/>
  <c r="B196" i="29"/>
  <c r="F88" i="8"/>
  <c r="B88" i="29"/>
  <c r="F88" s="1"/>
  <c r="G88" s="1"/>
  <c r="F120" i="8"/>
  <c r="B120" i="29"/>
  <c r="F120" s="1"/>
  <c r="G120" s="1"/>
  <c r="F152" i="8"/>
  <c r="B152" i="29"/>
  <c r="F152" s="1"/>
  <c r="G152" s="1"/>
  <c r="F184" i="8"/>
  <c r="B184" i="29"/>
  <c r="F184" s="1"/>
  <c r="G184" s="1"/>
  <c r="F109" i="8"/>
  <c r="B109" i="29"/>
  <c r="F109" s="1"/>
  <c r="G109" s="1"/>
  <c r="F141" i="8"/>
  <c r="B141" i="29"/>
  <c r="F141" s="1"/>
  <c r="G141" s="1"/>
  <c r="F173" i="8"/>
  <c r="B173" i="29"/>
  <c r="F173" s="1"/>
  <c r="G173" s="1"/>
  <c r="F213" i="8"/>
  <c r="B213" i="29"/>
  <c r="F259" i="8"/>
  <c r="B259" i="29"/>
  <c r="F259" s="1"/>
  <c r="G259" s="1"/>
  <c r="F118" i="8"/>
  <c r="B118" i="29"/>
  <c r="F118" s="1"/>
  <c r="G118" s="1"/>
  <c r="F150" i="8"/>
  <c r="B150" i="29"/>
  <c r="F150" s="1"/>
  <c r="G150" s="1"/>
  <c r="F182" i="8"/>
  <c r="B182" i="29"/>
  <c r="F182" s="1"/>
  <c r="G182" s="1"/>
  <c r="F218" i="8"/>
  <c r="B218" i="29"/>
  <c r="F216" i="8"/>
  <c r="B216" i="29"/>
  <c r="F278" i="8"/>
  <c r="B278" i="29"/>
  <c r="F231" i="8"/>
  <c r="B231" i="29"/>
  <c r="F231" s="1"/>
  <c r="G231" s="1"/>
  <c r="F264" i="8"/>
  <c r="B264" i="29"/>
  <c r="F264" s="1"/>
  <c r="G264" s="1"/>
  <c r="F222" i="8"/>
  <c r="B222" i="29"/>
  <c r="F222" s="1"/>
  <c r="G222" s="1"/>
  <c r="F254" i="8"/>
  <c r="B254" i="29"/>
  <c r="F254" s="1"/>
  <c r="G254" s="1"/>
  <c r="F286" i="8"/>
  <c r="B286" i="29"/>
  <c r="F286" s="1"/>
  <c r="G286" s="1"/>
  <c r="F297" i="8"/>
  <c r="F70" i="29" l="1"/>
  <c r="G70" s="1"/>
  <c r="F21"/>
  <c r="G21" s="1"/>
  <c r="F66"/>
  <c r="G66" s="1"/>
  <c r="F32"/>
  <c r="G32" s="1"/>
  <c r="F216"/>
  <c r="G216" s="1"/>
  <c r="F201"/>
  <c r="G201" s="1"/>
  <c r="F123"/>
  <c r="G123" s="1"/>
  <c r="F279"/>
  <c r="G279" s="1"/>
  <c r="F130"/>
  <c r="G130" s="1"/>
  <c r="F52"/>
  <c r="G52" s="1"/>
  <c r="F134"/>
  <c r="G134" s="1"/>
  <c r="F246"/>
  <c r="G246" s="1"/>
  <c r="F196"/>
  <c r="G196" s="1"/>
  <c r="F209"/>
  <c r="G209" s="1"/>
  <c r="F53"/>
  <c r="G53" s="1"/>
  <c r="F162"/>
  <c r="G162" s="1"/>
  <c r="F84"/>
  <c r="G84" s="1"/>
  <c r="F239"/>
  <c r="G239" s="1"/>
  <c r="F135"/>
  <c r="G135" s="1"/>
  <c r="F278"/>
  <c r="G278" s="1"/>
  <c r="F155"/>
  <c r="G155" s="1"/>
  <c r="F64"/>
  <c r="G64" s="1"/>
  <c r="F166"/>
  <c r="G166" s="1"/>
  <c r="F261"/>
  <c r="G261" s="1"/>
  <c r="F117"/>
  <c r="G117" s="1"/>
  <c r="F197"/>
  <c r="G197" s="1"/>
  <c r="F112"/>
  <c r="G112" s="1"/>
  <c r="F153"/>
  <c r="G153" s="1"/>
  <c r="F83"/>
  <c r="G83" s="1"/>
  <c r="T13"/>
  <c r="F13"/>
  <c r="G13" s="1"/>
  <c r="T11"/>
  <c r="F11"/>
  <c r="G11" s="1"/>
  <c r="T9"/>
  <c r="F9"/>
  <c r="G9" s="1"/>
  <c r="T12"/>
  <c r="F12"/>
  <c r="G12" s="1"/>
  <c r="F198"/>
  <c r="G198" s="1"/>
  <c r="T8"/>
  <c r="F8"/>
  <c r="G8" s="1"/>
  <c r="F39"/>
  <c r="G39" s="1"/>
  <c r="F38"/>
  <c r="G38" s="1"/>
  <c r="T18"/>
  <c r="F18"/>
  <c r="G18" s="1"/>
  <c r="F149"/>
  <c r="G149" s="1"/>
  <c r="F242"/>
  <c r="G242" s="1"/>
  <c r="F96"/>
  <c r="G96" s="1"/>
  <c r="F89"/>
  <c r="G89" s="1"/>
  <c r="T16"/>
  <c r="F16"/>
  <c r="G16" s="1"/>
  <c r="T7"/>
  <c r="F7"/>
  <c r="G7" s="1"/>
  <c r="F102"/>
  <c r="G102" s="1"/>
  <c r="F213"/>
  <c r="G213" s="1"/>
  <c r="F132"/>
  <c r="G132" s="1"/>
  <c r="F252"/>
  <c r="G252" s="1"/>
  <c r="F218"/>
  <c r="G218" s="1"/>
  <c r="F34"/>
  <c r="G34" s="1"/>
  <c r="F176"/>
  <c r="G176" s="1"/>
  <c r="F167"/>
  <c r="G167" s="1"/>
  <c r="T15"/>
  <c r="F15"/>
  <c r="G15" s="1"/>
  <c r="T14"/>
  <c r="F14"/>
  <c r="G14" s="1"/>
  <c r="F268"/>
  <c r="G268" s="1"/>
  <c r="F186"/>
  <c r="G186" s="1"/>
  <c r="F251"/>
  <c r="G251" s="1"/>
  <c r="T10"/>
  <c r="F10"/>
  <c r="G10" s="1"/>
  <c r="T65" i="25"/>
  <c r="F65"/>
  <c r="G65" s="1"/>
  <c r="T170"/>
  <c r="F170"/>
  <c r="G170" s="1"/>
  <c r="T18"/>
  <c r="F18"/>
  <c r="G18" s="1"/>
  <c r="T12"/>
  <c r="F12"/>
  <c r="G12" s="1"/>
  <c r="T44"/>
  <c r="F44"/>
  <c r="G44" s="1"/>
  <c r="T57"/>
  <c r="F57"/>
  <c r="G57" s="1"/>
  <c r="T89"/>
  <c r="F89"/>
  <c r="G89" s="1"/>
  <c r="T121"/>
  <c r="F121"/>
  <c r="G121" s="1"/>
  <c r="T153"/>
  <c r="F153"/>
  <c r="G153" s="1"/>
  <c r="T185"/>
  <c r="F185"/>
  <c r="G185" s="1"/>
  <c r="T217"/>
  <c r="F217"/>
  <c r="G217" s="1"/>
  <c r="T49"/>
  <c r="F49"/>
  <c r="G49" s="1"/>
  <c r="T82"/>
  <c r="F82"/>
  <c r="G82" s="1"/>
  <c r="T114"/>
  <c r="F114"/>
  <c r="G114" s="1"/>
  <c r="T146"/>
  <c r="F146"/>
  <c r="G146" s="1"/>
  <c r="T178"/>
  <c r="F178"/>
  <c r="G178" s="1"/>
  <c r="T210"/>
  <c r="F210"/>
  <c r="G210" s="1"/>
  <c r="T242"/>
  <c r="F242"/>
  <c r="G242" s="1"/>
  <c r="T274"/>
  <c r="F274"/>
  <c r="G274" s="1"/>
  <c r="T39"/>
  <c r="F39"/>
  <c r="G39" s="1"/>
  <c r="T75"/>
  <c r="F75"/>
  <c r="G75" s="1"/>
  <c r="T107"/>
  <c r="F107"/>
  <c r="G107" s="1"/>
  <c r="T139"/>
  <c r="F139"/>
  <c r="G139" s="1"/>
  <c r="T171"/>
  <c r="F171"/>
  <c r="G171" s="1"/>
  <c r="T203"/>
  <c r="F203"/>
  <c r="G203" s="1"/>
  <c r="T17"/>
  <c r="F17"/>
  <c r="G17" s="1"/>
  <c r="T64"/>
  <c r="F64"/>
  <c r="G64" s="1"/>
  <c r="T96"/>
  <c r="F96"/>
  <c r="G96" s="1"/>
  <c r="T128"/>
  <c r="F128"/>
  <c r="G128" s="1"/>
  <c r="T160"/>
  <c r="F160"/>
  <c r="G160" s="1"/>
  <c r="T192"/>
  <c r="F192"/>
  <c r="G192" s="1"/>
  <c r="T224"/>
  <c r="F224"/>
  <c r="G224" s="1"/>
  <c r="T256"/>
  <c r="F256"/>
  <c r="G256" s="1"/>
  <c r="T225"/>
  <c r="F225"/>
  <c r="G225" s="1"/>
  <c r="T286"/>
  <c r="F286"/>
  <c r="G286" s="1"/>
  <c r="T282"/>
  <c r="F282"/>
  <c r="G282" s="1"/>
  <c r="T269"/>
  <c r="F269"/>
  <c r="G269" s="1"/>
  <c r="T255"/>
  <c r="F255"/>
  <c r="G255" s="1"/>
  <c r="T38"/>
  <c r="F38"/>
  <c r="G38" s="1"/>
  <c r="T32"/>
  <c r="F32"/>
  <c r="G32" s="1"/>
  <c r="T11"/>
  <c r="F11"/>
  <c r="G11" s="1"/>
  <c r="T61"/>
  <c r="F61"/>
  <c r="G61" s="1"/>
  <c r="T93"/>
  <c r="F93"/>
  <c r="G93" s="1"/>
  <c r="T125"/>
  <c r="F125"/>
  <c r="G125" s="1"/>
  <c r="T157"/>
  <c r="F157"/>
  <c r="G157" s="1"/>
  <c r="T189"/>
  <c r="F189"/>
  <c r="G189" s="1"/>
  <c r="T29"/>
  <c r="F29"/>
  <c r="G29" s="1"/>
  <c r="T70"/>
  <c r="F70"/>
  <c r="G70" s="1"/>
  <c r="T102"/>
  <c r="F102"/>
  <c r="G102" s="1"/>
  <c r="T134"/>
  <c r="F134"/>
  <c r="G134" s="1"/>
  <c r="T166"/>
  <c r="F166"/>
  <c r="G166" s="1"/>
  <c r="T198"/>
  <c r="F198"/>
  <c r="G198" s="1"/>
  <c r="T230"/>
  <c r="F230"/>
  <c r="G230" s="1"/>
  <c r="T262"/>
  <c r="F262"/>
  <c r="G262" s="1"/>
  <c r="T15"/>
  <c r="F15"/>
  <c r="G15" s="1"/>
  <c r="T63"/>
  <c r="F63"/>
  <c r="G63" s="1"/>
  <c r="T95"/>
  <c r="F95"/>
  <c r="G95" s="1"/>
  <c r="T127"/>
  <c r="F127"/>
  <c r="G127" s="1"/>
  <c r="T159"/>
  <c r="F159"/>
  <c r="G159" s="1"/>
  <c r="T191"/>
  <c r="F191"/>
  <c r="G191" s="1"/>
  <c r="T25"/>
  <c r="F25"/>
  <c r="G25" s="1"/>
  <c r="T68"/>
  <c r="F68"/>
  <c r="G68" s="1"/>
  <c r="T100"/>
  <c r="F100"/>
  <c r="G100" s="1"/>
  <c r="T132"/>
  <c r="F132"/>
  <c r="G132" s="1"/>
  <c r="T164"/>
  <c r="F164"/>
  <c r="G164" s="1"/>
  <c r="T196"/>
  <c r="F196"/>
  <c r="G196" s="1"/>
  <c r="T228"/>
  <c r="F228"/>
  <c r="G228" s="1"/>
  <c r="T260"/>
  <c r="F260"/>
  <c r="G260" s="1"/>
  <c r="T233"/>
  <c r="F233"/>
  <c r="G233" s="1"/>
  <c r="T227"/>
  <c r="F227"/>
  <c r="G227" s="1"/>
  <c r="T245"/>
  <c r="F245"/>
  <c r="G245" s="1"/>
  <c r="T231"/>
  <c r="F231"/>
  <c r="G231" s="1"/>
  <c r="T2"/>
  <c r="T30"/>
  <c r="F30"/>
  <c r="G30" s="1"/>
  <c r="T8"/>
  <c r="F8"/>
  <c r="G8" s="1"/>
  <c r="T40"/>
  <c r="F40"/>
  <c r="G40" s="1"/>
  <c r="T53"/>
  <c r="F53"/>
  <c r="G53" s="1"/>
  <c r="T85"/>
  <c r="F85"/>
  <c r="G85" s="1"/>
  <c r="T117"/>
  <c r="F117"/>
  <c r="G117" s="1"/>
  <c r="T149"/>
  <c r="F149"/>
  <c r="G149" s="1"/>
  <c r="T181"/>
  <c r="F181"/>
  <c r="G181" s="1"/>
  <c r="T213"/>
  <c r="F213"/>
  <c r="G213" s="1"/>
  <c r="T43"/>
  <c r="F43"/>
  <c r="G43" s="1"/>
  <c r="T78"/>
  <c r="F78"/>
  <c r="G78" s="1"/>
  <c r="T110"/>
  <c r="F110"/>
  <c r="G110" s="1"/>
  <c r="T142"/>
  <c r="F142"/>
  <c r="G142" s="1"/>
  <c r="T174"/>
  <c r="F174"/>
  <c r="G174" s="1"/>
  <c r="T206"/>
  <c r="F206"/>
  <c r="G206" s="1"/>
  <c r="T238"/>
  <c r="F238"/>
  <c r="G238" s="1"/>
  <c r="T270"/>
  <c r="F270"/>
  <c r="G270" s="1"/>
  <c r="T55"/>
  <c r="F55"/>
  <c r="G55" s="1"/>
  <c r="T87"/>
  <c r="F87"/>
  <c r="G87" s="1"/>
  <c r="T119"/>
  <c r="F119"/>
  <c r="G119" s="1"/>
  <c r="T151"/>
  <c r="F151"/>
  <c r="G151" s="1"/>
  <c r="T183"/>
  <c r="F183"/>
  <c r="G183" s="1"/>
  <c r="T215"/>
  <c r="F215"/>
  <c r="G215" s="1"/>
  <c r="T41"/>
  <c r="F41"/>
  <c r="G41" s="1"/>
  <c r="T76"/>
  <c r="F76"/>
  <c r="G76" s="1"/>
  <c r="T108"/>
  <c r="F108"/>
  <c r="G108" s="1"/>
  <c r="T140"/>
  <c r="F140"/>
  <c r="G140" s="1"/>
  <c r="T172"/>
  <c r="F172"/>
  <c r="G172" s="1"/>
  <c r="T204"/>
  <c r="F204"/>
  <c r="G204" s="1"/>
  <c r="T236"/>
  <c r="F236"/>
  <c r="G236" s="1"/>
  <c r="T268"/>
  <c r="F268"/>
  <c r="G268" s="1"/>
  <c r="T249"/>
  <c r="F249"/>
  <c r="G249" s="1"/>
  <c r="T243"/>
  <c r="F243"/>
  <c r="G243" s="1"/>
  <c r="T229"/>
  <c r="F229"/>
  <c r="G229" s="1"/>
  <c r="T247"/>
  <c r="F247"/>
  <c r="G247" s="1"/>
  <c r="T10"/>
  <c r="F10"/>
  <c r="G10" s="1"/>
  <c r="T97"/>
  <c r="F97"/>
  <c r="G97" s="1"/>
  <c r="T193"/>
  <c r="F193"/>
  <c r="G193" s="1"/>
  <c r="T106"/>
  <c r="F106"/>
  <c r="G106" s="1"/>
  <c r="T234"/>
  <c r="F234"/>
  <c r="G234" s="1"/>
  <c r="T83"/>
  <c r="F83"/>
  <c r="G83" s="1"/>
  <c r="T179"/>
  <c r="F179"/>
  <c r="G179" s="1"/>
  <c r="T88"/>
  <c r="F88"/>
  <c r="G88" s="1"/>
  <c r="T216"/>
  <c r="F216"/>
  <c r="G216" s="1"/>
  <c r="T253"/>
  <c r="F253"/>
  <c r="G253" s="1"/>
  <c r="T26"/>
  <c r="F26"/>
  <c r="G26" s="1"/>
  <c r="T81"/>
  <c r="F81"/>
  <c r="G81" s="1"/>
  <c r="T209"/>
  <c r="F209"/>
  <c r="G209" s="1"/>
  <c r="T122"/>
  <c r="F122"/>
  <c r="G122" s="1"/>
  <c r="T218"/>
  <c r="F218"/>
  <c r="G218" s="1"/>
  <c r="T99"/>
  <c r="F99"/>
  <c r="G99" s="1"/>
  <c r="T33"/>
  <c r="F33"/>
  <c r="G33" s="1"/>
  <c r="T168"/>
  <c r="F168"/>
  <c r="G168" s="1"/>
  <c r="T264"/>
  <c r="F264"/>
  <c r="G264" s="1"/>
  <c r="T221"/>
  <c r="F221"/>
  <c r="G221" s="1"/>
  <c r="T271"/>
  <c r="F271"/>
  <c r="G271" s="1"/>
  <c r="T36"/>
  <c r="F36"/>
  <c r="G36" s="1"/>
  <c r="T19"/>
  <c r="F19"/>
  <c r="G19" s="1"/>
  <c r="T129"/>
  <c r="F129"/>
  <c r="G129" s="1"/>
  <c r="T161"/>
  <c r="F161"/>
  <c r="G161" s="1"/>
  <c r="T37"/>
  <c r="F37"/>
  <c r="G37" s="1"/>
  <c r="T74"/>
  <c r="F74"/>
  <c r="G74" s="1"/>
  <c r="T138"/>
  <c r="F138"/>
  <c r="G138" s="1"/>
  <c r="T202"/>
  <c r="F202"/>
  <c r="G202" s="1"/>
  <c r="T266"/>
  <c r="F266"/>
  <c r="G266" s="1"/>
  <c r="T50"/>
  <c r="F50"/>
  <c r="G50" s="1"/>
  <c r="T115"/>
  <c r="F115"/>
  <c r="G115" s="1"/>
  <c r="T147"/>
  <c r="F147"/>
  <c r="G147" s="1"/>
  <c r="T211"/>
  <c r="F211"/>
  <c r="G211" s="1"/>
  <c r="T56"/>
  <c r="F56"/>
  <c r="G56" s="1"/>
  <c r="T120"/>
  <c r="F120"/>
  <c r="G120" s="1"/>
  <c r="T152"/>
  <c r="F152"/>
  <c r="G152" s="1"/>
  <c r="T184"/>
  <c r="F184"/>
  <c r="G184" s="1"/>
  <c r="T248"/>
  <c r="F248"/>
  <c r="G248" s="1"/>
  <c r="T280"/>
  <c r="F280"/>
  <c r="G280" s="1"/>
  <c r="T273"/>
  <c r="F273"/>
  <c r="G273" s="1"/>
  <c r="T267"/>
  <c r="F267"/>
  <c r="G267" s="1"/>
  <c r="T239"/>
  <c r="F239"/>
  <c r="G239" s="1"/>
  <c r="T20"/>
  <c r="F20"/>
  <c r="G20" s="1"/>
  <c r="T52"/>
  <c r="F52"/>
  <c r="G52" s="1"/>
  <c r="T47"/>
  <c r="F47"/>
  <c r="G47" s="1"/>
  <c r="T113"/>
  <c r="F113"/>
  <c r="G113" s="1"/>
  <c r="T145"/>
  <c r="F145"/>
  <c r="G145" s="1"/>
  <c r="T177"/>
  <c r="F177"/>
  <c r="G177" s="1"/>
  <c r="T58"/>
  <c r="F58"/>
  <c r="G58" s="1"/>
  <c r="T90"/>
  <c r="F90"/>
  <c r="G90" s="1"/>
  <c r="T154"/>
  <c r="F154"/>
  <c r="G154" s="1"/>
  <c r="T186"/>
  <c r="F186"/>
  <c r="G186" s="1"/>
  <c r="T250"/>
  <c r="F250"/>
  <c r="G250" s="1"/>
  <c r="T23"/>
  <c r="F23"/>
  <c r="G23" s="1"/>
  <c r="T67"/>
  <c r="F67"/>
  <c r="G67" s="1"/>
  <c r="T131"/>
  <c r="F131"/>
  <c r="G131" s="1"/>
  <c r="T163"/>
  <c r="F163"/>
  <c r="G163" s="1"/>
  <c r="T195"/>
  <c r="F195"/>
  <c r="G195" s="1"/>
  <c r="T72"/>
  <c r="F72"/>
  <c r="G72" s="1"/>
  <c r="T104"/>
  <c r="F104"/>
  <c r="G104" s="1"/>
  <c r="T136"/>
  <c r="F136"/>
  <c r="G136" s="1"/>
  <c r="T200"/>
  <c r="F200"/>
  <c r="G200" s="1"/>
  <c r="T232"/>
  <c r="F232"/>
  <c r="G232" s="1"/>
  <c r="T241"/>
  <c r="F241"/>
  <c r="G241" s="1"/>
  <c r="T235"/>
  <c r="F235"/>
  <c r="G235" s="1"/>
  <c r="T283"/>
  <c r="F283"/>
  <c r="G283" s="1"/>
  <c r="T34"/>
  <c r="F34"/>
  <c r="G34" s="1"/>
  <c r="T28"/>
  <c r="F28"/>
  <c r="G28" s="1"/>
  <c r="T35"/>
  <c r="F35"/>
  <c r="G35" s="1"/>
  <c r="T73"/>
  <c r="F73"/>
  <c r="G73" s="1"/>
  <c r="T105"/>
  <c r="F105"/>
  <c r="G105" s="1"/>
  <c r="T137"/>
  <c r="F137"/>
  <c r="G137" s="1"/>
  <c r="T169"/>
  <c r="F169"/>
  <c r="G169" s="1"/>
  <c r="T201"/>
  <c r="F201"/>
  <c r="G201" s="1"/>
  <c r="T21"/>
  <c r="F21"/>
  <c r="G21" s="1"/>
  <c r="T66"/>
  <c r="F66"/>
  <c r="G66" s="1"/>
  <c r="T98"/>
  <c r="F98"/>
  <c r="G98" s="1"/>
  <c r="T130"/>
  <c r="F130"/>
  <c r="G130" s="1"/>
  <c r="T162"/>
  <c r="F162"/>
  <c r="G162" s="1"/>
  <c r="T194"/>
  <c r="F194"/>
  <c r="G194" s="1"/>
  <c r="T226"/>
  <c r="F226"/>
  <c r="G226" s="1"/>
  <c r="T258"/>
  <c r="F258"/>
  <c r="G258" s="1"/>
  <c r="T7"/>
  <c r="F7"/>
  <c r="G7" s="1"/>
  <c r="T59"/>
  <c r="F59"/>
  <c r="G59" s="1"/>
  <c r="T91"/>
  <c r="F91"/>
  <c r="G91" s="1"/>
  <c r="T123"/>
  <c r="F123"/>
  <c r="G123" s="1"/>
  <c r="T155"/>
  <c r="F155"/>
  <c r="G155" s="1"/>
  <c r="T187"/>
  <c r="F187"/>
  <c r="G187" s="1"/>
  <c r="T219"/>
  <c r="F219"/>
  <c r="G219" s="1"/>
  <c r="T46"/>
  <c r="F46"/>
  <c r="G46" s="1"/>
  <c r="T80"/>
  <c r="F80"/>
  <c r="G80" s="1"/>
  <c r="T112"/>
  <c r="F112"/>
  <c r="G112" s="1"/>
  <c r="T144"/>
  <c r="F144"/>
  <c r="G144" s="1"/>
  <c r="T176"/>
  <c r="F176"/>
  <c r="G176" s="1"/>
  <c r="T208"/>
  <c r="F208"/>
  <c r="G208" s="1"/>
  <c r="T240"/>
  <c r="F240"/>
  <c r="G240" s="1"/>
  <c r="T272"/>
  <c r="F272"/>
  <c r="G272" s="1"/>
  <c r="T257"/>
  <c r="F257"/>
  <c r="G257" s="1"/>
  <c r="T251"/>
  <c r="F251"/>
  <c r="G251" s="1"/>
  <c r="T237"/>
  <c r="F237"/>
  <c r="G237" s="1"/>
  <c r="T223"/>
  <c r="F223"/>
  <c r="G223" s="1"/>
  <c r="T285"/>
  <c r="F285"/>
  <c r="G285" s="1"/>
  <c r="T22"/>
  <c r="F22"/>
  <c r="G22" s="1"/>
  <c r="T16"/>
  <c r="F16"/>
  <c r="G16" s="1"/>
  <c r="T48"/>
  <c r="F48"/>
  <c r="G48" s="1"/>
  <c r="T42"/>
  <c r="F42"/>
  <c r="G42" s="1"/>
  <c r="T77"/>
  <c r="F77"/>
  <c r="G77" s="1"/>
  <c r="T109"/>
  <c r="F109"/>
  <c r="G109" s="1"/>
  <c r="T141"/>
  <c r="F141"/>
  <c r="G141" s="1"/>
  <c r="T173"/>
  <c r="F173"/>
  <c r="G173" s="1"/>
  <c r="T205"/>
  <c r="F205"/>
  <c r="G205" s="1"/>
  <c r="T54"/>
  <c r="F54"/>
  <c r="G54" s="1"/>
  <c r="T86"/>
  <c r="F86"/>
  <c r="G86" s="1"/>
  <c r="T118"/>
  <c r="F118"/>
  <c r="G118" s="1"/>
  <c r="T150"/>
  <c r="F150"/>
  <c r="G150" s="1"/>
  <c r="T182"/>
  <c r="F182"/>
  <c r="G182" s="1"/>
  <c r="T214"/>
  <c r="F214"/>
  <c r="G214" s="1"/>
  <c r="T246"/>
  <c r="F246"/>
  <c r="G246" s="1"/>
  <c r="T278"/>
  <c r="F278"/>
  <c r="G278" s="1"/>
  <c r="T45"/>
  <c r="F45"/>
  <c r="G45" s="1"/>
  <c r="T79"/>
  <c r="F79"/>
  <c r="G79" s="1"/>
  <c r="T111"/>
  <c r="F111"/>
  <c r="G111" s="1"/>
  <c r="T143"/>
  <c r="F143"/>
  <c r="G143" s="1"/>
  <c r="T175"/>
  <c r="F175"/>
  <c r="G175" s="1"/>
  <c r="T207"/>
  <c r="F207"/>
  <c r="G207" s="1"/>
  <c r="T51"/>
  <c r="F51"/>
  <c r="G51" s="1"/>
  <c r="T84"/>
  <c r="F84"/>
  <c r="G84" s="1"/>
  <c r="T116"/>
  <c r="F116"/>
  <c r="G116" s="1"/>
  <c r="T148"/>
  <c r="F148"/>
  <c r="G148" s="1"/>
  <c r="T180"/>
  <c r="F180"/>
  <c r="G180" s="1"/>
  <c r="T212"/>
  <c r="F212"/>
  <c r="G212" s="1"/>
  <c r="T244"/>
  <c r="F244"/>
  <c r="G244" s="1"/>
  <c r="T276"/>
  <c r="F276"/>
  <c r="G276" s="1"/>
  <c r="T265"/>
  <c r="F265"/>
  <c r="G265" s="1"/>
  <c r="T259"/>
  <c r="F259"/>
  <c r="G259" s="1"/>
  <c r="T277"/>
  <c r="F277"/>
  <c r="G277" s="1"/>
  <c r="T263"/>
  <c r="F263"/>
  <c r="G263" s="1"/>
  <c r="T14"/>
  <c r="F14"/>
  <c r="G14" s="1"/>
  <c r="T24"/>
  <c r="F24"/>
  <c r="G24" s="1"/>
  <c r="T27"/>
  <c r="F27"/>
  <c r="G27" s="1"/>
  <c r="T69"/>
  <c r="F69"/>
  <c r="G69" s="1"/>
  <c r="T101"/>
  <c r="F101"/>
  <c r="G101" s="1"/>
  <c r="T133"/>
  <c r="F133"/>
  <c r="G133" s="1"/>
  <c r="T165"/>
  <c r="F165"/>
  <c r="G165" s="1"/>
  <c r="T197"/>
  <c r="F197"/>
  <c r="G197" s="1"/>
  <c r="T13"/>
  <c r="F13"/>
  <c r="G13" s="1"/>
  <c r="T62"/>
  <c r="F62"/>
  <c r="G62" s="1"/>
  <c r="T94"/>
  <c r="F94"/>
  <c r="G94" s="1"/>
  <c r="T126"/>
  <c r="F126"/>
  <c r="G126" s="1"/>
  <c r="T158"/>
  <c r="F158"/>
  <c r="G158" s="1"/>
  <c r="T190"/>
  <c r="F190"/>
  <c r="G190" s="1"/>
  <c r="T222"/>
  <c r="F222"/>
  <c r="G222" s="1"/>
  <c r="T254"/>
  <c r="F254"/>
  <c r="G254" s="1"/>
  <c r="T31"/>
  <c r="F31"/>
  <c r="G31" s="1"/>
  <c r="T71"/>
  <c r="F71"/>
  <c r="G71" s="1"/>
  <c r="T103"/>
  <c r="F103"/>
  <c r="G103" s="1"/>
  <c r="T135"/>
  <c r="F135"/>
  <c r="G135" s="1"/>
  <c r="T167"/>
  <c r="F167"/>
  <c r="G167" s="1"/>
  <c r="T199"/>
  <c r="F199"/>
  <c r="G199" s="1"/>
  <c r="T9"/>
  <c r="F9"/>
  <c r="G9" s="1"/>
  <c r="T60"/>
  <c r="F60"/>
  <c r="G60" s="1"/>
  <c r="T92"/>
  <c r="F92"/>
  <c r="G92" s="1"/>
  <c r="T124"/>
  <c r="F124"/>
  <c r="G124" s="1"/>
  <c r="T156"/>
  <c r="F156"/>
  <c r="G156" s="1"/>
  <c r="T188"/>
  <c r="F188"/>
  <c r="G188" s="1"/>
  <c r="T220"/>
  <c r="F220"/>
  <c r="G220" s="1"/>
  <c r="T252"/>
  <c r="F252"/>
  <c r="G252" s="1"/>
  <c r="T284"/>
  <c r="F284"/>
  <c r="G284" s="1"/>
  <c r="T281"/>
  <c r="F281"/>
  <c r="G281" s="1"/>
  <c r="T275"/>
  <c r="F275"/>
  <c r="G275" s="1"/>
  <c r="T261"/>
  <c r="F261"/>
  <c r="G261" s="1"/>
  <c r="T279"/>
  <c r="F279"/>
  <c r="G279" s="1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H28" s="1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H30" s="1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24"/>
  <c r="H24" s="1"/>
  <c r="T24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H22" s="1"/>
  <c r="T22"/>
  <c r="A36"/>
  <c r="H36" s="1"/>
  <c r="T36"/>
  <c r="A34"/>
  <c r="H34" s="1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H32" s="1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H17" s="1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H20" s="1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H29" s="1"/>
  <c r="T29"/>
  <c r="A140"/>
  <c r="H140" s="1"/>
  <c r="T140"/>
  <c r="A62"/>
  <c r="H62" s="1"/>
  <c r="T62"/>
  <c r="A86"/>
  <c r="H86" s="1"/>
  <c r="T86"/>
  <c r="A100"/>
  <c r="H100" s="1"/>
  <c r="T100"/>
  <c r="A27"/>
  <c r="H27" s="1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H33" s="1"/>
  <c r="T33"/>
  <c r="H40"/>
  <c r="T40"/>
  <c r="A23"/>
  <c r="H23" s="1"/>
  <c r="T23"/>
  <c r="A21"/>
  <c r="H21" s="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H26" s="1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A31"/>
  <c r="H31" s="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A37"/>
  <c r="H37" s="1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A56"/>
  <c r="H56" s="1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A49"/>
  <c r="H49" s="1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A61"/>
  <c r="H61" s="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A25"/>
  <c r="H25" s="1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A43"/>
  <c r="H43" s="1"/>
  <c r="A78"/>
  <c r="H78" s="1"/>
  <c r="A110"/>
  <c r="H110" s="1"/>
  <c r="A142"/>
  <c r="H142" s="1"/>
  <c r="A174"/>
  <c r="H174" s="1"/>
  <c r="A206"/>
  <c r="H206" s="1"/>
  <c r="A238"/>
  <c r="H238" s="1"/>
  <c r="A270"/>
  <c r="H270" s="1"/>
  <c r="A55"/>
  <c r="H55" s="1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A58"/>
  <c r="H58" s="1"/>
  <c r="A60"/>
  <c r="H60" s="1"/>
  <c r="A59"/>
  <c r="H59" s="1"/>
  <c r="A57"/>
  <c r="H57" s="1"/>
  <c r="A53"/>
  <c r="H53" s="1"/>
  <c r="A54"/>
  <c r="H54" s="1"/>
  <c r="A52"/>
  <c r="H52" s="1"/>
  <c r="A51"/>
  <c r="H51" s="1"/>
  <c r="A50"/>
  <c r="H50" s="1"/>
  <c r="A47"/>
  <c r="H47" s="1"/>
  <c r="A48"/>
  <c r="H48" s="1"/>
  <c r="A45"/>
  <c r="H45" s="1"/>
  <c r="A46"/>
  <c r="H46" s="1"/>
  <c r="A44"/>
  <c r="A42"/>
  <c r="H42" s="1"/>
  <c r="A41"/>
  <c r="H41" s="1"/>
  <c r="A40"/>
  <c r="H40" s="1"/>
  <c r="A39"/>
  <c r="H39" s="1"/>
  <c r="A38"/>
  <c r="H38" s="1"/>
  <c r="A36"/>
  <c r="H36" s="1"/>
  <c r="A35"/>
  <c r="H35" s="1"/>
  <c r="A34"/>
  <c r="H34" s="1"/>
  <c r="A33"/>
  <c r="H33" s="1"/>
  <c r="A32"/>
  <c r="H32" s="1"/>
  <c r="A30"/>
  <c r="H30" s="1"/>
  <c r="A29"/>
  <c r="H29" s="1"/>
  <c r="A28"/>
  <c r="H28" s="1"/>
  <c r="A27"/>
  <c r="H27" s="1"/>
  <c r="A26"/>
  <c r="H26" s="1"/>
  <c r="A17"/>
  <c r="H17" s="1"/>
  <c r="A18" i="29"/>
  <c r="H18" s="1"/>
  <c r="A15"/>
  <c r="H15" s="1"/>
  <c r="A14"/>
  <c r="H14" s="1"/>
  <c r="A16"/>
  <c r="H16" s="1"/>
  <c r="A13"/>
  <c r="H13" s="1"/>
  <c r="A12"/>
  <c r="H12" s="1"/>
  <c r="A19" i="25"/>
  <c r="H19" s="1"/>
  <c r="A16"/>
  <c r="H16" s="1"/>
  <c r="A24"/>
  <c r="H24" s="1"/>
  <c r="A22"/>
  <c r="H22" s="1"/>
  <c r="A20"/>
  <c r="H20" s="1"/>
  <c r="A23"/>
  <c r="H23" s="1"/>
  <c r="A21"/>
  <c r="H21" s="1"/>
  <c r="A11"/>
  <c r="H11" s="1"/>
  <c r="A15"/>
  <c r="H15" s="1"/>
  <c r="A18"/>
  <c r="H18" s="1"/>
  <c r="A14"/>
  <c r="H14" s="1"/>
  <c r="A13"/>
  <c r="H13" s="1"/>
  <c r="A12"/>
  <c r="H12" s="1"/>
  <c r="A8" i="29"/>
  <c r="A9"/>
  <c r="H9" s="1"/>
  <c r="A10" i="25"/>
  <c r="H10" s="1"/>
  <c r="A2" i="29"/>
  <c r="H2" s="1"/>
  <c r="A8" i="25"/>
  <c r="H8" s="1"/>
  <c r="A11" i="29"/>
  <c r="H11" s="1"/>
  <c r="A2" i="25"/>
  <c r="A7" i="29"/>
  <c r="H7" s="1"/>
  <c r="A10"/>
  <c r="H10" s="1"/>
  <c r="A9" i="25"/>
  <c r="H9" s="1"/>
  <c r="A7"/>
  <c r="H7" s="1"/>
  <c r="AD3" l="1"/>
  <c r="K5" s="1"/>
  <c r="H2"/>
  <c r="D3" i="26"/>
  <c r="E3" s="1"/>
  <c r="D242"/>
  <c r="E242" s="1"/>
  <c r="D223"/>
  <c r="E223" s="1"/>
  <c r="D205"/>
  <c r="E205" s="1"/>
  <c r="D189"/>
  <c r="E189" s="1"/>
  <c r="D175"/>
  <c r="E175" s="1"/>
  <c r="D159"/>
  <c r="E159" s="1"/>
  <c r="D143"/>
  <c r="E143" s="1"/>
  <c r="D127"/>
  <c r="E127" s="1"/>
  <c r="D112"/>
  <c r="E112" s="1"/>
  <c r="D93"/>
  <c r="E93" s="1"/>
  <c r="D77"/>
  <c r="E77" s="1"/>
  <c r="D61"/>
  <c r="E61" s="1"/>
  <c r="D45"/>
  <c r="E45" s="1"/>
  <c r="D29"/>
  <c r="E29" s="1"/>
  <c r="D14"/>
  <c r="E14" s="1"/>
  <c r="D245"/>
  <c r="E245" s="1"/>
  <c r="D229"/>
  <c r="E229" s="1"/>
  <c r="D214"/>
  <c r="E214" s="1"/>
  <c r="D200"/>
  <c r="E200" s="1"/>
  <c r="D184"/>
  <c r="E184" s="1"/>
  <c r="D166"/>
  <c r="E166" s="1"/>
  <c r="D150"/>
  <c r="E150" s="1"/>
  <c r="D134"/>
  <c r="E134" s="1"/>
  <c r="D118"/>
  <c r="E118" s="1"/>
  <c r="D103"/>
  <c r="E103" s="1"/>
  <c r="D88"/>
  <c r="E88" s="1"/>
  <c r="D72"/>
  <c r="E72" s="1"/>
  <c r="D56"/>
  <c r="E56" s="1"/>
  <c r="D40"/>
  <c r="E40" s="1"/>
  <c r="D24"/>
  <c r="E24" s="1"/>
  <c r="D9"/>
  <c r="E9" s="1"/>
  <c r="D244"/>
  <c r="E244" s="1"/>
  <c r="D228"/>
  <c r="E228" s="1"/>
  <c r="D213"/>
  <c r="E213" s="1"/>
  <c r="D199"/>
  <c r="E199" s="1"/>
  <c r="D183"/>
  <c r="E183" s="1"/>
  <c r="D165"/>
  <c r="E165" s="1"/>
  <c r="D149"/>
  <c r="E149" s="1"/>
  <c r="D133"/>
  <c r="E133" s="1"/>
  <c r="D117"/>
  <c r="E117" s="1"/>
  <c r="D102"/>
  <c r="E102" s="1"/>
  <c r="D87"/>
  <c r="E87" s="1"/>
  <c r="D71"/>
  <c r="E71" s="1"/>
  <c r="D55"/>
  <c r="E55" s="1"/>
  <c r="D39"/>
  <c r="E39" s="1"/>
  <c r="D20"/>
  <c r="E20" s="1"/>
  <c r="D4"/>
  <c r="E4" s="1"/>
  <c r="D239"/>
  <c r="E239" s="1"/>
  <c r="D224"/>
  <c r="E224" s="1"/>
  <c r="D206"/>
  <c r="E206" s="1"/>
  <c r="D190"/>
  <c r="E190" s="1"/>
  <c r="D176"/>
  <c r="E176" s="1"/>
  <c r="D160"/>
  <c r="E160" s="1"/>
  <c r="D144"/>
  <c r="E144" s="1"/>
  <c r="D128"/>
  <c r="E128" s="1"/>
  <c r="D109"/>
  <c r="E109" s="1"/>
  <c r="D94"/>
  <c r="E94" s="1"/>
  <c r="D78"/>
  <c r="E78" s="1"/>
  <c r="D62"/>
  <c r="E62" s="1"/>
  <c r="D46"/>
  <c r="E46" s="1"/>
  <c r="D30"/>
  <c r="E30" s="1"/>
  <c r="D15"/>
  <c r="E15" s="1"/>
  <c r="D141"/>
  <c r="E141" s="1"/>
  <c r="D110"/>
  <c r="E110" s="1"/>
  <c r="D79"/>
  <c r="E79" s="1"/>
  <c r="D31"/>
  <c r="E31" s="1"/>
  <c r="D247"/>
  <c r="E247" s="1"/>
  <c r="D198"/>
  <c r="E198" s="1"/>
  <c r="D168"/>
  <c r="E168" s="1"/>
  <c r="D120"/>
  <c r="E120" s="1"/>
  <c r="D86"/>
  <c r="E86" s="1"/>
  <c r="D38"/>
  <c r="E38" s="1"/>
  <c r="D23"/>
  <c r="E23" s="1"/>
  <c r="D230"/>
  <c r="E230" s="1"/>
  <c r="D193"/>
  <c r="E193" s="1"/>
  <c r="D163"/>
  <c r="E163" s="1"/>
  <c r="D116"/>
  <c r="E116" s="1"/>
  <c r="D81"/>
  <c r="E81" s="1"/>
  <c r="D49"/>
  <c r="E49" s="1"/>
  <c r="D2"/>
  <c r="E2" s="1"/>
  <c r="D218"/>
  <c r="E218" s="1"/>
  <c r="D170"/>
  <c r="E170" s="1"/>
  <c r="D122"/>
  <c r="E122" s="1"/>
  <c r="D76"/>
  <c r="E76" s="1"/>
  <c r="D238"/>
  <c r="E238" s="1"/>
  <c r="D219"/>
  <c r="E219" s="1"/>
  <c r="D201"/>
  <c r="E201" s="1"/>
  <c r="D185"/>
  <c r="E185" s="1"/>
  <c r="D171"/>
  <c r="E171" s="1"/>
  <c r="D155"/>
  <c r="E155" s="1"/>
  <c r="D139"/>
  <c r="E139" s="1"/>
  <c r="D123"/>
  <c r="E123" s="1"/>
  <c r="D108"/>
  <c r="E108" s="1"/>
  <c r="D89"/>
  <c r="E89" s="1"/>
  <c r="D73"/>
  <c r="E73" s="1"/>
  <c r="D57"/>
  <c r="E57" s="1"/>
  <c r="D41"/>
  <c r="E41" s="1"/>
  <c r="D25"/>
  <c r="E25" s="1"/>
  <c r="D10"/>
  <c r="E10" s="1"/>
  <c r="D241"/>
  <c r="E241" s="1"/>
  <c r="D226"/>
  <c r="E226" s="1"/>
  <c r="D210"/>
  <c r="E210" s="1"/>
  <c r="D196"/>
  <c r="E196" s="1"/>
  <c r="D180"/>
  <c r="E180" s="1"/>
  <c r="D162"/>
  <c r="E162" s="1"/>
  <c r="D146"/>
  <c r="E146" s="1"/>
  <c r="D130"/>
  <c r="E130" s="1"/>
  <c r="D115"/>
  <c r="E115" s="1"/>
  <c r="D100"/>
  <c r="E100" s="1"/>
  <c r="D84"/>
  <c r="E84" s="1"/>
  <c r="D68"/>
  <c r="E68" s="1"/>
  <c r="D52"/>
  <c r="E52" s="1"/>
  <c r="D36"/>
  <c r="E36" s="1"/>
  <c r="D21"/>
  <c r="E21" s="1"/>
  <c r="D5"/>
  <c r="E5" s="1"/>
  <c r="D240"/>
  <c r="E240" s="1"/>
  <c r="D225"/>
  <c r="E225" s="1"/>
  <c r="D209"/>
  <c r="E209" s="1"/>
  <c r="D195"/>
  <c r="E195" s="1"/>
  <c r="D179"/>
  <c r="E179" s="1"/>
  <c r="D161"/>
  <c r="E161" s="1"/>
  <c r="D145"/>
  <c r="E145" s="1"/>
  <c r="D129"/>
  <c r="E129" s="1"/>
  <c r="D114"/>
  <c r="E114" s="1"/>
  <c r="D99"/>
  <c r="E99" s="1"/>
  <c r="D83"/>
  <c r="E83" s="1"/>
  <c r="D67"/>
  <c r="E67" s="1"/>
  <c r="D51"/>
  <c r="E51" s="1"/>
  <c r="D35"/>
  <c r="E35" s="1"/>
  <c r="D16"/>
  <c r="E16" s="1"/>
  <c r="D250"/>
  <c r="E250" s="1"/>
  <c r="D235"/>
  <c r="E235" s="1"/>
  <c r="D220"/>
  <c r="E220" s="1"/>
  <c r="D202"/>
  <c r="E202" s="1"/>
  <c r="D186"/>
  <c r="E186" s="1"/>
  <c r="D172"/>
  <c r="E172" s="1"/>
  <c r="D156"/>
  <c r="E156" s="1"/>
  <c r="D140"/>
  <c r="E140" s="1"/>
  <c r="D124"/>
  <c r="E124" s="1"/>
  <c r="D105"/>
  <c r="E105" s="1"/>
  <c r="D90"/>
  <c r="E90" s="1"/>
  <c r="D74"/>
  <c r="E74" s="1"/>
  <c r="D58"/>
  <c r="E58" s="1"/>
  <c r="D42"/>
  <c r="E42" s="1"/>
  <c r="D26"/>
  <c r="E26" s="1"/>
  <c r="D11"/>
  <c r="E11" s="1"/>
  <c r="D157"/>
  <c r="E157" s="1"/>
  <c r="D95"/>
  <c r="E95" s="1"/>
  <c r="D47"/>
  <c r="E47" s="1"/>
  <c r="D12"/>
  <c r="E12" s="1"/>
  <c r="D231"/>
  <c r="E231" s="1"/>
  <c r="D182"/>
  <c r="E182" s="1"/>
  <c r="D152"/>
  <c r="E152" s="1"/>
  <c r="D136"/>
  <c r="E136" s="1"/>
  <c r="D101"/>
  <c r="E101" s="1"/>
  <c r="D54"/>
  <c r="E54" s="1"/>
  <c r="D7"/>
  <c r="E7" s="1"/>
  <c r="D246"/>
  <c r="E246" s="1"/>
  <c r="D177"/>
  <c r="E177" s="1"/>
  <c r="D147"/>
  <c r="E147" s="1"/>
  <c r="D131"/>
  <c r="E131" s="1"/>
  <c r="D97"/>
  <c r="E97" s="1"/>
  <c r="D33"/>
  <c r="E33" s="1"/>
  <c r="D18"/>
  <c r="E18" s="1"/>
  <c r="D233"/>
  <c r="E233" s="1"/>
  <c r="D188"/>
  <c r="E188" s="1"/>
  <c r="D138"/>
  <c r="E138" s="1"/>
  <c r="D92"/>
  <c r="E92" s="1"/>
  <c r="D60"/>
  <c r="E60" s="1"/>
  <c r="D249"/>
  <c r="E249" s="1"/>
  <c r="D234"/>
  <c r="E234" s="1"/>
  <c r="D215"/>
  <c r="E215" s="1"/>
  <c r="D197"/>
  <c r="E197" s="1"/>
  <c r="D181"/>
  <c r="E181" s="1"/>
  <c r="D167"/>
  <c r="E167" s="1"/>
  <c r="D151"/>
  <c r="E151" s="1"/>
  <c r="D135"/>
  <c r="E135" s="1"/>
  <c r="D119"/>
  <c r="E119" s="1"/>
  <c r="D104"/>
  <c r="E104" s="1"/>
  <c r="D85"/>
  <c r="E85" s="1"/>
  <c r="D69"/>
  <c r="E69" s="1"/>
  <c r="D53"/>
  <c r="E53" s="1"/>
  <c r="D37"/>
  <c r="E37" s="1"/>
  <c r="D22"/>
  <c r="E22" s="1"/>
  <c r="D6"/>
  <c r="E6" s="1"/>
  <c r="D237"/>
  <c r="E237" s="1"/>
  <c r="D222"/>
  <c r="E222" s="1"/>
  <c r="D208"/>
  <c r="E208" s="1"/>
  <c r="D192"/>
  <c r="E192" s="1"/>
  <c r="D174"/>
  <c r="E174" s="1"/>
  <c r="D158"/>
  <c r="E158" s="1"/>
  <c r="D142"/>
  <c r="E142" s="1"/>
  <c r="D126"/>
  <c r="E126" s="1"/>
  <c r="D111"/>
  <c r="E111" s="1"/>
  <c r="D96"/>
  <c r="E96" s="1"/>
  <c r="D80"/>
  <c r="E80" s="1"/>
  <c r="D64"/>
  <c r="E64" s="1"/>
  <c r="D48"/>
  <c r="E48" s="1"/>
  <c r="D32"/>
  <c r="E32" s="1"/>
  <c r="D17"/>
  <c r="E17" s="1"/>
  <c r="D251"/>
  <c r="E251" s="1"/>
  <c r="D236"/>
  <c r="E236" s="1"/>
  <c r="D221"/>
  <c r="E221" s="1"/>
  <c r="D207"/>
  <c r="E207" s="1"/>
  <c r="D191"/>
  <c r="E191" s="1"/>
  <c r="D173"/>
  <c r="E173" s="1"/>
  <c r="D125"/>
  <c r="E125" s="1"/>
  <c r="D63"/>
  <c r="E63" s="1"/>
  <c r="D216"/>
  <c r="E216" s="1"/>
  <c r="D70"/>
  <c r="E70" s="1"/>
  <c r="D211"/>
  <c r="E211" s="1"/>
  <c r="D65"/>
  <c r="E65" s="1"/>
  <c r="D204"/>
  <c r="E204" s="1"/>
  <c r="D154"/>
  <c r="E154" s="1"/>
  <c r="D107"/>
  <c r="E107" s="1"/>
  <c r="D248"/>
  <c r="E248" s="1"/>
  <c r="D187"/>
  <c r="E187" s="1"/>
  <c r="D121"/>
  <c r="E121" s="1"/>
  <c r="D59"/>
  <c r="E59" s="1"/>
  <c r="D243"/>
  <c r="E243" s="1"/>
  <c r="D178"/>
  <c r="E178" s="1"/>
  <c r="D113"/>
  <c r="E113" s="1"/>
  <c r="D50"/>
  <c r="E50" s="1"/>
  <c r="D132"/>
  <c r="E132" s="1"/>
  <c r="D44"/>
  <c r="E44" s="1"/>
  <c r="D232"/>
  <c r="E232" s="1"/>
  <c r="D169"/>
  <c r="E169" s="1"/>
  <c r="D106"/>
  <c r="E106" s="1"/>
  <c r="D43"/>
  <c r="E43" s="1"/>
  <c r="D227"/>
  <c r="E227" s="1"/>
  <c r="D164"/>
  <c r="E164" s="1"/>
  <c r="D98"/>
  <c r="E98" s="1"/>
  <c r="D34"/>
  <c r="E34" s="1"/>
  <c r="D19"/>
  <c r="E19" s="1"/>
  <c r="D203"/>
  <c r="E203" s="1"/>
  <c r="D137"/>
  <c r="E137" s="1"/>
  <c r="D8"/>
  <c r="E8" s="1"/>
  <c r="D28"/>
  <c r="E28" s="1"/>
  <c r="D217"/>
  <c r="E217" s="1"/>
  <c r="D153"/>
  <c r="E153" s="1"/>
  <c r="D91"/>
  <c r="E91" s="1"/>
  <c r="D27"/>
  <c r="E27" s="1"/>
  <c r="D212"/>
  <c r="E212" s="1"/>
  <c r="D148"/>
  <c r="E148" s="1"/>
  <c r="D82"/>
  <c r="E82" s="1"/>
  <c r="D13"/>
  <c r="E13" s="1"/>
  <c r="D75"/>
  <c r="E75" s="1"/>
  <c r="D194"/>
  <c r="E194" s="1"/>
  <c r="D66"/>
  <c r="E66" s="1"/>
  <c r="L3" i="7"/>
  <c r="AD4" i="25" l="1"/>
  <c r="AD5" s="1"/>
  <c r="K7" s="1"/>
  <c r="C6" i="26"/>
  <c r="B6"/>
  <c r="C233"/>
  <c r="B233"/>
  <c r="C156"/>
  <c r="B156"/>
  <c r="C100"/>
  <c r="B100"/>
  <c r="C23"/>
  <c r="B23"/>
  <c r="C39"/>
  <c r="B39"/>
  <c r="C112"/>
  <c r="B112"/>
  <c r="C194"/>
  <c r="B194"/>
  <c r="C65"/>
  <c r="B65"/>
  <c r="C22"/>
  <c r="B22"/>
  <c r="C95"/>
  <c r="B95"/>
  <c r="C2"/>
  <c r="B2"/>
  <c r="C163"/>
  <c r="B163"/>
  <c r="C38"/>
  <c r="B38"/>
  <c r="C198"/>
  <c r="B198"/>
  <c r="C110"/>
  <c r="B110"/>
  <c r="C46"/>
  <c r="B46"/>
  <c r="C109"/>
  <c r="B109"/>
  <c r="C176"/>
  <c r="B176"/>
  <c r="C239"/>
  <c r="B239"/>
  <c r="C55"/>
  <c r="B55"/>
  <c r="C117"/>
  <c r="B117"/>
  <c r="C183"/>
  <c r="B183"/>
  <c r="C244"/>
  <c r="B244"/>
  <c r="C56"/>
  <c r="B56"/>
  <c r="C118"/>
  <c r="B118"/>
  <c r="C184"/>
  <c r="B184"/>
  <c r="C245"/>
  <c r="B245"/>
  <c r="C61"/>
  <c r="B61"/>
  <c r="C127"/>
  <c r="B127"/>
  <c r="C189"/>
  <c r="B189"/>
  <c r="C3"/>
  <c r="B3"/>
  <c r="C8"/>
  <c r="B8"/>
  <c r="C43"/>
  <c r="B43"/>
  <c r="C178"/>
  <c r="B178"/>
  <c r="C204"/>
  <c r="B204"/>
  <c r="C191"/>
  <c r="B191"/>
  <c r="C64"/>
  <c r="B64"/>
  <c r="C192"/>
  <c r="B192"/>
  <c r="C7"/>
  <c r="B7"/>
  <c r="C47"/>
  <c r="B47"/>
  <c r="C90"/>
  <c r="B90"/>
  <c r="C220"/>
  <c r="B220"/>
  <c r="C99"/>
  <c r="B99"/>
  <c r="C36"/>
  <c r="B36"/>
  <c r="C162"/>
  <c r="B162"/>
  <c r="C108"/>
  <c r="B108"/>
  <c r="C171"/>
  <c r="B171"/>
  <c r="C218"/>
  <c r="B218"/>
  <c r="C79"/>
  <c r="B79"/>
  <c r="C94"/>
  <c r="B94"/>
  <c r="C160"/>
  <c r="B160"/>
  <c r="C102"/>
  <c r="B102"/>
  <c r="C228"/>
  <c r="B228"/>
  <c r="C103"/>
  <c r="B103"/>
  <c r="C229"/>
  <c r="B229"/>
  <c r="C175"/>
  <c r="B175"/>
  <c r="C153"/>
  <c r="B153"/>
  <c r="C98"/>
  <c r="B98"/>
  <c r="C132"/>
  <c r="B132"/>
  <c r="C248"/>
  <c r="B248"/>
  <c r="C63"/>
  <c r="B63"/>
  <c r="C80"/>
  <c r="B80"/>
  <c r="C142"/>
  <c r="B142"/>
  <c r="C85"/>
  <c r="B85"/>
  <c r="C215"/>
  <c r="B215"/>
  <c r="C18"/>
  <c r="B18"/>
  <c r="C182"/>
  <c r="B182"/>
  <c r="C105"/>
  <c r="B105"/>
  <c r="C235"/>
  <c r="B235"/>
  <c r="C114"/>
  <c r="B114"/>
  <c r="C240"/>
  <c r="B240"/>
  <c r="C115"/>
  <c r="B115"/>
  <c r="C241"/>
  <c r="B241"/>
  <c r="C123"/>
  <c r="B123"/>
  <c r="C76"/>
  <c r="B76"/>
  <c r="C75"/>
  <c r="B75"/>
  <c r="C217"/>
  <c r="B217"/>
  <c r="C164"/>
  <c r="B164"/>
  <c r="C169"/>
  <c r="B169"/>
  <c r="C50"/>
  <c r="B50"/>
  <c r="C59"/>
  <c r="B59"/>
  <c r="C107"/>
  <c r="B107"/>
  <c r="C211"/>
  <c r="B211"/>
  <c r="C125"/>
  <c r="B125"/>
  <c r="C221"/>
  <c r="B221"/>
  <c r="C32"/>
  <c r="B32"/>
  <c r="C96"/>
  <c r="B96"/>
  <c r="C158"/>
  <c r="B158"/>
  <c r="C222"/>
  <c r="B222"/>
  <c r="C37"/>
  <c r="B37"/>
  <c r="C104"/>
  <c r="B104"/>
  <c r="C167"/>
  <c r="B167"/>
  <c r="C234"/>
  <c r="B234"/>
  <c r="C138"/>
  <c r="B138"/>
  <c r="C33"/>
  <c r="B33"/>
  <c r="C177"/>
  <c r="B177"/>
  <c r="C101"/>
  <c r="B101"/>
  <c r="C231"/>
  <c r="B231"/>
  <c r="C157"/>
  <c r="B157"/>
  <c r="C58"/>
  <c r="B58"/>
  <c r="C124"/>
  <c r="B124"/>
  <c r="C186"/>
  <c r="B186"/>
  <c r="C250"/>
  <c r="B250"/>
  <c r="C67"/>
  <c r="B67"/>
  <c r="C129"/>
  <c r="B129"/>
  <c r="C195"/>
  <c r="B195"/>
  <c r="C5"/>
  <c r="B5"/>
  <c r="C68"/>
  <c r="B68"/>
  <c r="C130"/>
  <c r="B130"/>
  <c r="C196"/>
  <c r="B196"/>
  <c r="C10"/>
  <c r="B10"/>
  <c r="C73"/>
  <c r="B73"/>
  <c r="C139"/>
  <c r="B139"/>
  <c r="C201"/>
  <c r="B201"/>
  <c r="C122"/>
  <c r="B122"/>
  <c r="C49"/>
  <c r="B49"/>
  <c r="C193"/>
  <c r="B193"/>
  <c r="C86"/>
  <c r="B86"/>
  <c r="C247"/>
  <c r="B247"/>
  <c r="C141"/>
  <c r="B141"/>
  <c r="C62"/>
  <c r="B62"/>
  <c r="C128"/>
  <c r="B128"/>
  <c r="C190"/>
  <c r="B190"/>
  <c r="C4"/>
  <c r="B4"/>
  <c r="C71"/>
  <c r="B71"/>
  <c r="C133"/>
  <c r="B133"/>
  <c r="C199"/>
  <c r="B199"/>
  <c r="C9"/>
  <c r="B9"/>
  <c r="C72"/>
  <c r="B72"/>
  <c r="C134"/>
  <c r="B134"/>
  <c r="C200"/>
  <c r="B200"/>
  <c r="C14"/>
  <c r="B14"/>
  <c r="C77"/>
  <c r="B77"/>
  <c r="C143"/>
  <c r="B143"/>
  <c r="C205"/>
  <c r="B205"/>
  <c r="C66"/>
  <c r="B66"/>
  <c r="C82"/>
  <c r="B82"/>
  <c r="C91"/>
  <c r="B91"/>
  <c r="C34"/>
  <c r="B34"/>
  <c r="C44"/>
  <c r="B44"/>
  <c r="C187"/>
  <c r="B187"/>
  <c r="C216"/>
  <c r="B216"/>
  <c r="C251"/>
  <c r="B251"/>
  <c r="C126"/>
  <c r="B126"/>
  <c r="C69"/>
  <c r="B69"/>
  <c r="C135"/>
  <c r="B135"/>
  <c r="C197"/>
  <c r="B197"/>
  <c r="C60"/>
  <c r="B60"/>
  <c r="C131"/>
  <c r="B131"/>
  <c r="C152"/>
  <c r="B152"/>
  <c r="C26"/>
  <c r="B26"/>
  <c r="C35"/>
  <c r="B35"/>
  <c r="C161"/>
  <c r="B161"/>
  <c r="C225"/>
  <c r="B225"/>
  <c r="C226"/>
  <c r="B226"/>
  <c r="C41"/>
  <c r="B41"/>
  <c r="C238"/>
  <c r="B238"/>
  <c r="C116"/>
  <c r="B116"/>
  <c r="C168"/>
  <c r="B168"/>
  <c r="C30"/>
  <c r="B30"/>
  <c r="C224"/>
  <c r="B224"/>
  <c r="C165"/>
  <c r="B165"/>
  <c r="C40"/>
  <c r="B40"/>
  <c r="C166"/>
  <c r="B166"/>
  <c r="C45"/>
  <c r="B45"/>
  <c r="C242"/>
  <c r="B242"/>
  <c r="C148"/>
  <c r="B148"/>
  <c r="C137"/>
  <c r="B137"/>
  <c r="C106"/>
  <c r="B106"/>
  <c r="C243"/>
  <c r="B243"/>
  <c r="C207"/>
  <c r="B207"/>
  <c r="C17"/>
  <c r="B17"/>
  <c r="C208"/>
  <c r="B208"/>
  <c r="C151"/>
  <c r="B151"/>
  <c r="C92"/>
  <c r="B92"/>
  <c r="C147"/>
  <c r="B147"/>
  <c r="C54"/>
  <c r="B54"/>
  <c r="C42"/>
  <c r="B42"/>
  <c r="C172"/>
  <c r="B172"/>
  <c r="C51"/>
  <c r="B51"/>
  <c r="C179"/>
  <c r="B179"/>
  <c r="C52"/>
  <c r="B52"/>
  <c r="C180"/>
  <c r="B180"/>
  <c r="C57"/>
  <c r="B57"/>
  <c r="C185"/>
  <c r="B185"/>
  <c r="C212"/>
  <c r="B212"/>
  <c r="C203"/>
  <c r="B203"/>
  <c r="C13"/>
  <c r="B13"/>
  <c r="C27"/>
  <c r="B27"/>
  <c r="C28"/>
  <c r="B28"/>
  <c r="C19"/>
  <c r="B19"/>
  <c r="C227"/>
  <c r="B227"/>
  <c r="C232"/>
  <c r="B232"/>
  <c r="C113"/>
  <c r="B113"/>
  <c r="C121"/>
  <c r="B121"/>
  <c r="C154"/>
  <c r="B154"/>
  <c r="C70"/>
  <c r="B70"/>
  <c r="C173"/>
  <c r="B173"/>
  <c r="C236"/>
  <c r="B236"/>
  <c r="C48"/>
  <c r="B48"/>
  <c r="C111"/>
  <c r="B111"/>
  <c r="C174"/>
  <c r="B174"/>
  <c r="C237"/>
  <c r="B237"/>
  <c r="C53"/>
  <c r="B53"/>
  <c r="C119"/>
  <c r="B119"/>
  <c r="C181"/>
  <c r="B181"/>
  <c r="C249"/>
  <c r="B249"/>
  <c r="C188"/>
  <c r="B188"/>
  <c r="C97"/>
  <c r="B97"/>
  <c r="C246"/>
  <c r="B246"/>
  <c r="C136"/>
  <c r="B136"/>
  <c r="C12"/>
  <c r="B12"/>
  <c r="C11"/>
  <c r="B11"/>
  <c r="C74"/>
  <c r="B74"/>
  <c r="C140"/>
  <c r="B140"/>
  <c r="C202"/>
  <c r="B202"/>
  <c r="C16"/>
  <c r="B16"/>
  <c r="C83"/>
  <c r="B83"/>
  <c r="C145"/>
  <c r="B145"/>
  <c r="C209"/>
  <c r="B209"/>
  <c r="C21"/>
  <c r="B21"/>
  <c r="C84"/>
  <c r="B84"/>
  <c r="C146"/>
  <c r="B146"/>
  <c r="C210"/>
  <c r="B210"/>
  <c r="C25"/>
  <c r="B25"/>
  <c r="C89"/>
  <c r="B89"/>
  <c r="C155"/>
  <c r="B155"/>
  <c r="C219"/>
  <c r="B219"/>
  <c r="C170"/>
  <c r="B170"/>
  <c r="C81"/>
  <c r="B81"/>
  <c r="C230"/>
  <c r="B230"/>
  <c r="C120"/>
  <c r="B120"/>
  <c r="C31"/>
  <c r="B31"/>
  <c r="C15"/>
  <c r="B15"/>
  <c r="C78"/>
  <c r="B78"/>
  <c r="C144"/>
  <c r="B144"/>
  <c r="C206"/>
  <c r="B206"/>
  <c r="C20"/>
  <c r="B20"/>
  <c r="C87"/>
  <c r="B87"/>
  <c r="C149"/>
  <c r="B149"/>
  <c r="C213"/>
  <c r="B213"/>
  <c r="C24"/>
  <c r="B24"/>
  <c r="C88"/>
  <c r="B88"/>
  <c r="C150"/>
  <c r="B150"/>
  <c r="C214"/>
  <c r="B214"/>
  <c r="C29"/>
  <c r="B29"/>
  <c r="C93"/>
  <c r="B93"/>
  <c r="C159"/>
  <c r="B159"/>
  <c r="C223"/>
  <c r="B223"/>
  <c r="N252" i="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K6" i="25" l="1"/>
  <c r="T131" i="8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N9" s="1"/>
  <c r="O11"/>
  <c r="N11" s="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N8" s="1"/>
  <c r="O10"/>
  <c r="N10" s="1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A2" i="27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C4" i="21" s="1"/>
  <c r="U6" i="8"/>
  <c r="C6" i="21" s="1"/>
  <c r="U8" i="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C3" i="21" s="1"/>
  <c r="U7" i="8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C2" i="21" s="1"/>
  <c r="T6" i="8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C5" i="21" s="1"/>
  <c r="U13" i="8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S10" s="1"/>
  <c r="B11"/>
  <c r="S11" s="1"/>
  <c r="B8"/>
  <c r="S8" s="1"/>
  <c r="B9"/>
  <c r="S9" s="1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S286" s="1"/>
  <c r="B278"/>
  <c r="S278" s="1"/>
  <c r="B270"/>
  <c r="S270" s="1"/>
  <c r="B262"/>
  <c r="S262" s="1"/>
  <c r="B254"/>
  <c r="S254" s="1"/>
  <c r="B246"/>
  <c r="S246" s="1"/>
  <c r="B238"/>
  <c r="S238" s="1"/>
  <c r="B230"/>
  <c r="S230" s="1"/>
  <c r="B222"/>
  <c r="S222" s="1"/>
  <c r="B214"/>
  <c r="S214" s="1"/>
  <c r="B206"/>
  <c r="S206" s="1"/>
  <c r="B198"/>
  <c r="S198" s="1"/>
  <c r="B190"/>
  <c r="S190" s="1"/>
  <c r="B182"/>
  <c r="S182" s="1"/>
  <c r="B171"/>
  <c r="S171" s="1"/>
  <c r="B179"/>
  <c r="S179" s="1"/>
  <c r="B283"/>
  <c r="S283" s="1"/>
  <c r="B275"/>
  <c r="S275" s="1"/>
  <c r="B267"/>
  <c r="S267" s="1"/>
  <c r="B259"/>
  <c r="S259" s="1"/>
  <c r="B251"/>
  <c r="S251" s="1"/>
  <c r="B243"/>
  <c r="S243" s="1"/>
  <c r="B235"/>
  <c r="S235" s="1"/>
  <c r="B227"/>
  <c r="S227" s="1"/>
  <c r="B219"/>
  <c r="S219" s="1"/>
  <c r="B211"/>
  <c r="S211" s="1"/>
  <c r="B203"/>
  <c r="S203" s="1"/>
  <c r="B195"/>
  <c r="S195" s="1"/>
  <c r="B187"/>
  <c r="S187" s="1"/>
  <c r="B178"/>
  <c r="S178" s="1"/>
  <c r="B166"/>
  <c r="S166" s="1"/>
  <c r="B158"/>
  <c r="S158" s="1"/>
  <c r="B150"/>
  <c r="S150" s="1"/>
  <c r="B142"/>
  <c r="S142" s="1"/>
  <c r="B134"/>
  <c r="S134" s="1"/>
  <c r="B126"/>
  <c r="S126" s="1"/>
  <c r="B118"/>
  <c r="S118" s="1"/>
  <c r="B110"/>
  <c r="S110" s="1"/>
  <c r="B102"/>
  <c r="S102" s="1"/>
  <c r="B94"/>
  <c r="S94" s="1"/>
  <c r="B86"/>
  <c r="S86" s="1"/>
  <c r="B78"/>
  <c r="S78" s="1"/>
  <c r="B70"/>
  <c r="S70" s="1"/>
  <c r="B62"/>
  <c r="S62" s="1"/>
  <c r="B54"/>
  <c r="S54" s="1"/>
  <c r="B46"/>
  <c r="S46" s="1"/>
  <c r="B38"/>
  <c r="S38" s="1"/>
  <c r="B30"/>
  <c r="S30" s="1"/>
  <c r="B22"/>
  <c r="S22" s="1"/>
  <c r="B14"/>
  <c r="S14" s="1"/>
  <c r="B163"/>
  <c r="S163" s="1"/>
  <c r="B155"/>
  <c r="S155" s="1"/>
  <c r="B147"/>
  <c r="S147" s="1"/>
  <c r="B139"/>
  <c r="S139" s="1"/>
  <c r="B131"/>
  <c r="S131" s="1"/>
  <c r="B123"/>
  <c r="S123" s="1"/>
  <c r="B115"/>
  <c r="S115" s="1"/>
  <c r="B107"/>
  <c r="S107" s="1"/>
  <c r="B99"/>
  <c r="S99" s="1"/>
  <c r="B91"/>
  <c r="S91" s="1"/>
  <c r="B83"/>
  <c r="S83" s="1"/>
  <c r="B75"/>
  <c r="S75" s="1"/>
  <c r="B67"/>
  <c r="S67" s="1"/>
  <c r="B59"/>
  <c r="S59" s="1"/>
  <c r="B51"/>
  <c r="S51" s="1"/>
  <c r="B43"/>
  <c r="S43" s="1"/>
  <c r="B35"/>
  <c r="S35" s="1"/>
  <c r="B27"/>
  <c r="S27" s="1"/>
  <c r="B19"/>
  <c r="S19" s="1"/>
  <c r="B180"/>
  <c r="S180" s="1"/>
  <c r="B284"/>
  <c r="S284" s="1"/>
  <c r="B276"/>
  <c r="S276" s="1"/>
  <c r="B268"/>
  <c r="S268" s="1"/>
  <c r="B260"/>
  <c r="S260" s="1"/>
  <c r="B252"/>
  <c r="S252" s="1"/>
  <c r="B244"/>
  <c r="S244" s="1"/>
  <c r="B236"/>
  <c r="S236" s="1"/>
  <c r="B228"/>
  <c r="S228" s="1"/>
  <c r="B220"/>
  <c r="S220" s="1"/>
  <c r="B212"/>
  <c r="S212" s="1"/>
  <c r="B204"/>
  <c r="S204" s="1"/>
  <c r="B196"/>
  <c r="S196" s="1"/>
  <c r="B188"/>
  <c r="S188" s="1"/>
  <c r="B176"/>
  <c r="S176" s="1"/>
  <c r="B281"/>
  <c r="S281" s="1"/>
  <c r="B273"/>
  <c r="S273" s="1"/>
  <c r="B265"/>
  <c r="S265" s="1"/>
  <c r="B257"/>
  <c r="S257" s="1"/>
  <c r="B249"/>
  <c r="S249" s="1"/>
  <c r="B241"/>
  <c r="S241" s="1"/>
  <c r="B233"/>
  <c r="S233" s="1"/>
  <c r="B225"/>
  <c r="S225" s="1"/>
  <c r="B217"/>
  <c r="S217" s="1"/>
  <c r="B209"/>
  <c r="S209" s="1"/>
  <c r="B201"/>
  <c r="S201" s="1"/>
  <c r="B193"/>
  <c r="S193" s="1"/>
  <c r="B185"/>
  <c r="S185" s="1"/>
  <c r="B172"/>
  <c r="S172" s="1"/>
  <c r="B164"/>
  <c r="S164" s="1"/>
  <c r="B156"/>
  <c r="S156" s="1"/>
  <c r="B148"/>
  <c r="S148" s="1"/>
  <c r="B140"/>
  <c r="S140" s="1"/>
  <c r="B132"/>
  <c r="S132" s="1"/>
  <c r="B124"/>
  <c r="S124" s="1"/>
  <c r="B116"/>
  <c r="S116" s="1"/>
  <c r="B108"/>
  <c r="S108" s="1"/>
  <c r="B100"/>
  <c r="S100" s="1"/>
  <c r="B92"/>
  <c r="S92" s="1"/>
  <c r="B84"/>
  <c r="S84" s="1"/>
  <c r="B76"/>
  <c r="S76" s="1"/>
  <c r="B68"/>
  <c r="S68" s="1"/>
  <c r="B60"/>
  <c r="S60" s="1"/>
  <c r="B52"/>
  <c r="S52" s="1"/>
  <c r="B44"/>
  <c r="S44" s="1"/>
  <c r="B36"/>
  <c r="S36" s="1"/>
  <c r="B28"/>
  <c r="S28" s="1"/>
  <c r="B20"/>
  <c r="S20" s="1"/>
  <c r="B12"/>
  <c r="S12" s="1"/>
  <c r="B161"/>
  <c r="S161" s="1"/>
  <c r="B153"/>
  <c r="S153" s="1"/>
  <c r="B145"/>
  <c r="S145" s="1"/>
  <c r="B137"/>
  <c r="S137" s="1"/>
  <c r="B129"/>
  <c r="S129" s="1"/>
  <c r="B121"/>
  <c r="S121" s="1"/>
  <c r="B113"/>
  <c r="S113" s="1"/>
  <c r="B105"/>
  <c r="S105" s="1"/>
  <c r="B97"/>
  <c r="S97" s="1"/>
  <c r="B89"/>
  <c r="S89" s="1"/>
  <c r="B81"/>
  <c r="S81" s="1"/>
  <c r="B73"/>
  <c r="S73" s="1"/>
  <c r="B65"/>
  <c r="S65" s="1"/>
  <c r="B57"/>
  <c r="S57" s="1"/>
  <c r="B49"/>
  <c r="S49" s="1"/>
  <c r="B41"/>
  <c r="S41" s="1"/>
  <c r="B33"/>
  <c r="S33" s="1"/>
  <c r="B25"/>
  <c r="S25" s="1"/>
  <c r="B7"/>
  <c r="S7" s="1"/>
  <c r="B282"/>
  <c r="S282" s="1"/>
  <c r="B274"/>
  <c r="S274" s="1"/>
  <c r="B266"/>
  <c r="S266" s="1"/>
  <c r="B258"/>
  <c r="S258" s="1"/>
  <c r="B250"/>
  <c r="S250" s="1"/>
  <c r="B242"/>
  <c r="S242" s="1"/>
  <c r="B234"/>
  <c r="S234" s="1"/>
  <c r="B226"/>
  <c r="S226" s="1"/>
  <c r="B218"/>
  <c r="S218" s="1"/>
  <c r="B210"/>
  <c r="S210" s="1"/>
  <c r="B202"/>
  <c r="S202" s="1"/>
  <c r="B194"/>
  <c r="S194" s="1"/>
  <c r="B186"/>
  <c r="S186" s="1"/>
  <c r="B177"/>
  <c r="S177" s="1"/>
  <c r="B279"/>
  <c r="S279" s="1"/>
  <c r="B271"/>
  <c r="S271" s="1"/>
  <c r="B263"/>
  <c r="S263" s="1"/>
  <c r="B255"/>
  <c r="S255" s="1"/>
  <c r="B247"/>
  <c r="S247" s="1"/>
  <c r="B239"/>
  <c r="S239" s="1"/>
  <c r="B231"/>
  <c r="S231" s="1"/>
  <c r="B223"/>
  <c r="S223" s="1"/>
  <c r="B215"/>
  <c r="S215" s="1"/>
  <c r="B207"/>
  <c r="S207" s="1"/>
  <c r="B199"/>
  <c r="S199" s="1"/>
  <c r="B191"/>
  <c r="S191" s="1"/>
  <c r="B183"/>
  <c r="S183" s="1"/>
  <c r="B173"/>
  <c r="S173" s="1"/>
  <c r="B170"/>
  <c r="S170" s="1"/>
  <c r="B162"/>
  <c r="S162" s="1"/>
  <c r="B154"/>
  <c r="S154" s="1"/>
  <c r="B146"/>
  <c r="S146" s="1"/>
  <c r="B138"/>
  <c r="S138" s="1"/>
  <c r="B130"/>
  <c r="S130" s="1"/>
  <c r="B122"/>
  <c r="S122" s="1"/>
  <c r="B114"/>
  <c r="S114" s="1"/>
  <c r="B106"/>
  <c r="S106" s="1"/>
  <c r="B98"/>
  <c r="S98" s="1"/>
  <c r="B90"/>
  <c r="S90" s="1"/>
  <c r="B82"/>
  <c r="S82" s="1"/>
  <c r="B74"/>
  <c r="S74" s="1"/>
  <c r="B66"/>
  <c r="S66" s="1"/>
  <c r="B58"/>
  <c r="S58" s="1"/>
  <c r="B50"/>
  <c r="S50" s="1"/>
  <c r="B42"/>
  <c r="S42" s="1"/>
  <c r="B34"/>
  <c r="S34" s="1"/>
  <c r="B26"/>
  <c r="S26" s="1"/>
  <c r="B167"/>
  <c r="S167" s="1"/>
  <c r="B159"/>
  <c r="S159" s="1"/>
  <c r="B151"/>
  <c r="S151" s="1"/>
  <c r="B143"/>
  <c r="S143" s="1"/>
  <c r="B135"/>
  <c r="S135" s="1"/>
  <c r="B127"/>
  <c r="S127" s="1"/>
  <c r="B119"/>
  <c r="S119" s="1"/>
  <c r="B111"/>
  <c r="S111" s="1"/>
  <c r="B103"/>
  <c r="S103" s="1"/>
  <c r="B95"/>
  <c r="S95" s="1"/>
  <c r="B87"/>
  <c r="S87" s="1"/>
  <c r="B79"/>
  <c r="S79" s="1"/>
  <c r="B71"/>
  <c r="S71" s="1"/>
  <c r="B63"/>
  <c r="S63" s="1"/>
  <c r="B55"/>
  <c r="S55" s="1"/>
  <c r="B47"/>
  <c r="S47" s="1"/>
  <c r="B39"/>
  <c r="S39" s="1"/>
  <c r="B31"/>
  <c r="S31" s="1"/>
  <c r="B23"/>
  <c r="S23" s="1"/>
  <c r="B15"/>
  <c r="S15" s="1"/>
  <c r="B175"/>
  <c r="S175" s="1"/>
  <c r="B280"/>
  <c r="S280" s="1"/>
  <c r="B272"/>
  <c r="S272" s="1"/>
  <c r="B264"/>
  <c r="S264" s="1"/>
  <c r="B256"/>
  <c r="S256" s="1"/>
  <c r="B248"/>
  <c r="S248" s="1"/>
  <c r="B240"/>
  <c r="S240" s="1"/>
  <c r="B232"/>
  <c r="S232" s="1"/>
  <c r="B224"/>
  <c r="S224" s="1"/>
  <c r="B216"/>
  <c r="S216" s="1"/>
  <c r="B208"/>
  <c r="S208" s="1"/>
  <c r="B200"/>
  <c r="S200" s="1"/>
  <c r="B192"/>
  <c r="S192" s="1"/>
  <c r="B184"/>
  <c r="S184" s="1"/>
  <c r="B174"/>
  <c r="S174" s="1"/>
  <c r="B285"/>
  <c r="S285" s="1"/>
  <c r="B277"/>
  <c r="S277" s="1"/>
  <c r="B269"/>
  <c r="S269" s="1"/>
  <c r="B261"/>
  <c r="S261" s="1"/>
  <c r="B253"/>
  <c r="S253" s="1"/>
  <c r="B245"/>
  <c r="S245" s="1"/>
  <c r="B237"/>
  <c r="S237" s="1"/>
  <c r="B229"/>
  <c r="S229" s="1"/>
  <c r="B221"/>
  <c r="S221" s="1"/>
  <c r="B213"/>
  <c r="S213" s="1"/>
  <c r="B205"/>
  <c r="S205" s="1"/>
  <c r="B197"/>
  <c r="S197" s="1"/>
  <c r="B189"/>
  <c r="S189" s="1"/>
  <c r="B181"/>
  <c r="S181" s="1"/>
  <c r="B169"/>
  <c r="S169" s="1"/>
  <c r="B168"/>
  <c r="S168" s="1"/>
  <c r="B160"/>
  <c r="S160" s="1"/>
  <c r="B152"/>
  <c r="S152" s="1"/>
  <c r="B144"/>
  <c r="S144" s="1"/>
  <c r="B136"/>
  <c r="S136" s="1"/>
  <c r="B128"/>
  <c r="S128" s="1"/>
  <c r="B120"/>
  <c r="S120" s="1"/>
  <c r="B112"/>
  <c r="S112" s="1"/>
  <c r="B104"/>
  <c r="S104" s="1"/>
  <c r="B96"/>
  <c r="S96" s="1"/>
  <c r="B88"/>
  <c r="S88" s="1"/>
  <c r="B80"/>
  <c r="S80" s="1"/>
  <c r="B72"/>
  <c r="S72" s="1"/>
  <c r="B64"/>
  <c r="S64" s="1"/>
  <c r="B56"/>
  <c r="S56" s="1"/>
  <c r="B48"/>
  <c r="S48" s="1"/>
  <c r="B40"/>
  <c r="S40" s="1"/>
  <c r="B32"/>
  <c r="S32" s="1"/>
  <c r="B24"/>
  <c r="S24" s="1"/>
  <c r="B16"/>
  <c r="S16" s="1"/>
  <c r="B165"/>
  <c r="S165" s="1"/>
  <c r="B157"/>
  <c r="S157" s="1"/>
  <c r="B149"/>
  <c r="S149" s="1"/>
  <c r="B141"/>
  <c r="S141" s="1"/>
  <c r="B133"/>
  <c r="S133" s="1"/>
  <c r="B125"/>
  <c r="S125" s="1"/>
  <c r="B117"/>
  <c r="S117" s="1"/>
  <c r="B109"/>
  <c r="S109" s="1"/>
  <c r="B101"/>
  <c r="S101" s="1"/>
  <c r="B93"/>
  <c r="S93" s="1"/>
  <c r="B85"/>
  <c r="S85" s="1"/>
  <c r="B77"/>
  <c r="S77" s="1"/>
  <c r="B69"/>
  <c r="S69" s="1"/>
  <c r="B61"/>
  <c r="S61" s="1"/>
  <c r="B53"/>
  <c r="S53" s="1"/>
  <c r="B45"/>
  <c r="S45" s="1"/>
  <c r="B37"/>
  <c r="S37" s="1"/>
  <c r="B29"/>
  <c r="S29" s="1"/>
  <c r="B21"/>
  <c r="S21" s="1"/>
  <c r="B13"/>
  <c r="S13" s="1"/>
  <c r="C18"/>
  <c r="C17"/>
  <c r="S147" i="8"/>
  <c r="S139"/>
  <c r="B18" i="19"/>
  <c r="B17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2" i="21"/>
  <c r="B148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B5" i="21"/>
  <c r="S129" i="8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B4" i="21"/>
  <c r="S4" i="8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B6" i="21"/>
  <c r="A6" s="1"/>
  <c r="S6" i="8"/>
  <c r="S99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B7" i="21"/>
  <c r="A7" s="1"/>
  <c r="S7" i="8"/>
  <c r="B3" i="21"/>
  <c r="S3" i="8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8" i="19" l="1"/>
  <c r="S3"/>
  <c r="S4"/>
  <c r="S17"/>
  <c r="A10"/>
  <c r="S2"/>
  <c r="S5"/>
  <c r="S6"/>
  <c r="A11"/>
  <c r="D11" s="1"/>
  <c r="A8"/>
  <c r="D8" s="1"/>
  <c r="A18"/>
  <c r="D18" s="1"/>
  <c r="A45"/>
  <c r="D45" s="1"/>
  <c r="A77"/>
  <c r="D77" s="1"/>
  <c r="A109"/>
  <c r="D109" s="1"/>
  <c r="A141"/>
  <c r="D141" s="1"/>
  <c r="A48"/>
  <c r="D48" s="1"/>
  <c r="A80"/>
  <c r="D80" s="1"/>
  <c r="A112"/>
  <c r="D112" s="1"/>
  <c r="A144"/>
  <c r="D144" s="1"/>
  <c r="A169"/>
  <c r="D169" s="1"/>
  <c r="A205"/>
  <c r="D205" s="1"/>
  <c r="A237"/>
  <c r="D237" s="1"/>
  <c r="A269"/>
  <c r="D269" s="1"/>
  <c r="A184"/>
  <c r="D184" s="1"/>
  <c r="A216"/>
  <c r="D216" s="1"/>
  <c r="A248"/>
  <c r="D248" s="1"/>
  <c r="A280"/>
  <c r="D280" s="1"/>
  <c r="A63"/>
  <c r="D63" s="1"/>
  <c r="A95"/>
  <c r="D95" s="1"/>
  <c r="A127"/>
  <c r="D127" s="1"/>
  <c r="A159"/>
  <c r="D159" s="1"/>
  <c r="A42"/>
  <c r="D42" s="1"/>
  <c r="A74"/>
  <c r="D74" s="1"/>
  <c r="A106"/>
  <c r="D106" s="1"/>
  <c r="A138"/>
  <c r="D138" s="1"/>
  <c r="A170"/>
  <c r="D170" s="1"/>
  <c r="A199"/>
  <c r="D199" s="1"/>
  <c r="A231"/>
  <c r="D231" s="1"/>
  <c r="A263"/>
  <c r="D263" s="1"/>
  <c r="A186"/>
  <c r="D186" s="1"/>
  <c r="A218"/>
  <c r="D218" s="1"/>
  <c r="A250"/>
  <c r="D250" s="1"/>
  <c r="A282"/>
  <c r="D282" s="1"/>
  <c r="A41"/>
  <c r="D41" s="1"/>
  <c r="A73"/>
  <c r="D73" s="1"/>
  <c r="A105"/>
  <c r="D105" s="1"/>
  <c r="A137"/>
  <c r="D137" s="1"/>
  <c r="A44"/>
  <c r="D44" s="1"/>
  <c r="A76"/>
  <c r="D76" s="1"/>
  <c r="A108"/>
  <c r="D108" s="1"/>
  <c r="A140"/>
  <c r="D140" s="1"/>
  <c r="A172"/>
  <c r="D172" s="1"/>
  <c r="A209"/>
  <c r="D209" s="1"/>
  <c r="A241"/>
  <c r="D241" s="1"/>
  <c r="A273"/>
  <c r="D273" s="1"/>
  <c r="A196"/>
  <c r="D196" s="1"/>
  <c r="A228"/>
  <c r="D228" s="1"/>
  <c r="A260"/>
  <c r="D260" s="1"/>
  <c r="A180"/>
  <c r="D180" s="1"/>
  <c r="A75"/>
  <c r="D75" s="1"/>
  <c r="A107"/>
  <c r="D107" s="1"/>
  <c r="A139"/>
  <c r="D139" s="1"/>
  <c r="A46"/>
  <c r="D46" s="1"/>
  <c r="A78"/>
  <c r="D78" s="1"/>
  <c r="A110"/>
  <c r="D110" s="1"/>
  <c r="A142"/>
  <c r="D142" s="1"/>
  <c r="A178"/>
  <c r="D178" s="1"/>
  <c r="A211"/>
  <c r="D211" s="1"/>
  <c r="A243"/>
  <c r="D243" s="1"/>
  <c r="A275"/>
  <c r="D275" s="1"/>
  <c r="A182"/>
  <c r="D182" s="1"/>
  <c r="A214"/>
  <c r="D214" s="1"/>
  <c r="A246"/>
  <c r="D246" s="1"/>
  <c r="A278"/>
  <c r="D278" s="1"/>
  <c r="A21"/>
  <c r="D21" s="1"/>
  <c r="A53"/>
  <c r="D53" s="1"/>
  <c r="A85"/>
  <c r="D85" s="1"/>
  <c r="A117"/>
  <c r="D117" s="1"/>
  <c r="A149"/>
  <c r="D149" s="1"/>
  <c r="A24"/>
  <c r="D24" s="1"/>
  <c r="A56"/>
  <c r="D56" s="1"/>
  <c r="A88"/>
  <c r="D88" s="1"/>
  <c r="A120"/>
  <c r="D120" s="1"/>
  <c r="A152"/>
  <c r="D152" s="1"/>
  <c r="A181"/>
  <c r="D181" s="1"/>
  <c r="A213"/>
  <c r="D213" s="1"/>
  <c r="A245"/>
  <c r="D245" s="1"/>
  <c r="A277"/>
  <c r="D277" s="1"/>
  <c r="A192"/>
  <c r="D192" s="1"/>
  <c r="A224"/>
  <c r="D224" s="1"/>
  <c r="A256"/>
  <c r="D256" s="1"/>
  <c r="A175"/>
  <c r="D175" s="1"/>
  <c r="A71"/>
  <c r="D71" s="1"/>
  <c r="A103"/>
  <c r="D103" s="1"/>
  <c r="A135"/>
  <c r="D135" s="1"/>
  <c r="A167"/>
  <c r="D167" s="1"/>
  <c r="A50"/>
  <c r="D50" s="1"/>
  <c r="A82"/>
  <c r="D82" s="1"/>
  <c r="A114"/>
  <c r="D114" s="1"/>
  <c r="A146"/>
  <c r="D146" s="1"/>
  <c r="A173"/>
  <c r="D173" s="1"/>
  <c r="A207"/>
  <c r="D207" s="1"/>
  <c r="A239"/>
  <c r="D239" s="1"/>
  <c r="A271"/>
  <c r="D271" s="1"/>
  <c r="A194"/>
  <c r="D194" s="1"/>
  <c r="A226"/>
  <c r="D226" s="1"/>
  <c r="A258"/>
  <c r="D258" s="1"/>
  <c r="A49"/>
  <c r="D49" s="1"/>
  <c r="A81"/>
  <c r="D81" s="1"/>
  <c r="A113"/>
  <c r="D113" s="1"/>
  <c r="A145"/>
  <c r="D145" s="1"/>
  <c r="A52"/>
  <c r="D52" s="1"/>
  <c r="A84"/>
  <c r="D84" s="1"/>
  <c r="A116"/>
  <c r="D116" s="1"/>
  <c r="A148"/>
  <c r="D148" s="1"/>
  <c r="A185"/>
  <c r="D185" s="1"/>
  <c r="A217"/>
  <c r="D217" s="1"/>
  <c r="A249"/>
  <c r="D249" s="1"/>
  <c r="A281"/>
  <c r="D281" s="1"/>
  <c r="A204"/>
  <c r="D204" s="1"/>
  <c r="A236"/>
  <c r="D236" s="1"/>
  <c r="A268"/>
  <c r="D268" s="1"/>
  <c r="A51"/>
  <c r="D51" s="1"/>
  <c r="A83"/>
  <c r="D83" s="1"/>
  <c r="A115"/>
  <c r="D115" s="1"/>
  <c r="A147"/>
  <c r="D147" s="1"/>
  <c r="A54"/>
  <c r="D54" s="1"/>
  <c r="A86"/>
  <c r="D86" s="1"/>
  <c r="A118"/>
  <c r="D118" s="1"/>
  <c r="A150"/>
  <c r="D150" s="1"/>
  <c r="A187"/>
  <c r="D187" s="1"/>
  <c r="A219"/>
  <c r="D219" s="1"/>
  <c r="A251"/>
  <c r="D251" s="1"/>
  <c r="A283"/>
  <c r="D283" s="1"/>
  <c r="A190"/>
  <c r="D190" s="1"/>
  <c r="A222"/>
  <c r="D222" s="1"/>
  <c r="A254"/>
  <c r="D254" s="1"/>
  <c r="A286"/>
  <c r="D286" s="1"/>
  <c r="A29"/>
  <c r="D29" s="1"/>
  <c r="A61"/>
  <c r="D61" s="1"/>
  <c r="A93"/>
  <c r="D93" s="1"/>
  <c r="A125"/>
  <c r="D125" s="1"/>
  <c r="A157"/>
  <c r="D157" s="1"/>
  <c r="A32"/>
  <c r="D32" s="1"/>
  <c r="A64"/>
  <c r="D64" s="1"/>
  <c r="A96"/>
  <c r="D96" s="1"/>
  <c r="A128"/>
  <c r="D128" s="1"/>
  <c r="A160"/>
  <c r="D160" s="1"/>
  <c r="A189"/>
  <c r="D189" s="1"/>
  <c r="A221"/>
  <c r="D221" s="1"/>
  <c r="A253"/>
  <c r="D253" s="1"/>
  <c r="A285"/>
  <c r="D285" s="1"/>
  <c r="A200"/>
  <c r="D200" s="1"/>
  <c r="A232"/>
  <c r="D232" s="1"/>
  <c r="A264"/>
  <c r="D264" s="1"/>
  <c r="A79"/>
  <c r="D79" s="1"/>
  <c r="A111"/>
  <c r="D111" s="1"/>
  <c r="A143"/>
  <c r="D143" s="1"/>
  <c r="A26"/>
  <c r="D26" s="1"/>
  <c r="A58"/>
  <c r="D58" s="1"/>
  <c r="A90"/>
  <c r="D90" s="1"/>
  <c r="A122"/>
  <c r="D122" s="1"/>
  <c r="A154"/>
  <c r="D154" s="1"/>
  <c r="A183"/>
  <c r="D183" s="1"/>
  <c r="A215"/>
  <c r="D215" s="1"/>
  <c r="A247"/>
  <c r="D247" s="1"/>
  <c r="A279"/>
  <c r="D279" s="1"/>
  <c r="A202"/>
  <c r="D202" s="1"/>
  <c r="A234"/>
  <c r="D234" s="1"/>
  <c r="A266"/>
  <c r="D266" s="1"/>
  <c r="A25"/>
  <c r="D25" s="1"/>
  <c r="A57"/>
  <c r="D57" s="1"/>
  <c r="A89"/>
  <c r="D89" s="1"/>
  <c r="A121"/>
  <c r="D121" s="1"/>
  <c r="A153"/>
  <c r="D153" s="1"/>
  <c r="A28"/>
  <c r="D28" s="1"/>
  <c r="A60"/>
  <c r="D60" s="1"/>
  <c r="A92"/>
  <c r="D92" s="1"/>
  <c r="A124"/>
  <c r="D124" s="1"/>
  <c r="A156"/>
  <c r="D156" s="1"/>
  <c r="A193"/>
  <c r="D193" s="1"/>
  <c r="A225"/>
  <c r="D225" s="1"/>
  <c r="A257"/>
  <c r="D257" s="1"/>
  <c r="A176"/>
  <c r="D176" s="1"/>
  <c r="A212"/>
  <c r="D212" s="1"/>
  <c r="A244"/>
  <c r="D244" s="1"/>
  <c r="A276"/>
  <c r="D276" s="1"/>
  <c r="A59"/>
  <c r="D59" s="1"/>
  <c r="A91"/>
  <c r="D91" s="1"/>
  <c r="A123"/>
  <c r="D123" s="1"/>
  <c r="A155"/>
  <c r="D155" s="1"/>
  <c r="A30"/>
  <c r="D30" s="1"/>
  <c r="A62"/>
  <c r="D62" s="1"/>
  <c r="A94"/>
  <c r="D94" s="1"/>
  <c r="A126"/>
  <c r="D126" s="1"/>
  <c r="A158"/>
  <c r="D158" s="1"/>
  <c r="A195"/>
  <c r="D195" s="1"/>
  <c r="A227"/>
  <c r="D227" s="1"/>
  <c r="A259"/>
  <c r="D259" s="1"/>
  <c r="A179"/>
  <c r="D179" s="1"/>
  <c r="A198"/>
  <c r="D198" s="1"/>
  <c r="A230"/>
  <c r="D230" s="1"/>
  <c r="A262"/>
  <c r="D262" s="1"/>
  <c r="A17"/>
  <c r="D17" s="1"/>
  <c r="A37"/>
  <c r="D37" s="1"/>
  <c r="A69"/>
  <c r="D69" s="1"/>
  <c r="A101"/>
  <c r="D101" s="1"/>
  <c r="A133"/>
  <c r="D133" s="1"/>
  <c r="A165"/>
  <c r="D165" s="1"/>
  <c r="A40"/>
  <c r="D40" s="1"/>
  <c r="A72"/>
  <c r="D72" s="1"/>
  <c r="A104"/>
  <c r="D104" s="1"/>
  <c r="A136"/>
  <c r="D136" s="1"/>
  <c r="A168"/>
  <c r="D168" s="1"/>
  <c r="A197"/>
  <c r="D197" s="1"/>
  <c r="A229"/>
  <c r="D229" s="1"/>
  <c r="A261"/>
  <c r="D261" s="1"/>
  <c r="A174"/>
  <c r="D174" s="1"/>
  <c r="A208"/>
  <c r="D208" s="1"/>
  <c r="A240"/>
  <c r="D240" s="1"/>
  <c r="A272"/>
  <c r="D272" s="1"/>
  <c r="A55"/>
  <c r="D55" s="1"/>
  <c r="A87"/>
  <c r="D87" s="1"/>
  <c r="A119"/>
  <c r="D119" s="1"/>
  <c r="A151"/>
  <c r="D151" s="1"/>
  <c r="A34"/>
  <c r="D34" s="1"/>
  <c r="A66"/>
  <c r="D66" s="1"/>
  <c r="A98"/>
  <c r="D98" s="1"/>
  <c r="A130"/>
  <c r="D130" s="1"/>
  <c r="A162"/>
  <c r="D162" s="1"/>
  <c r="A191"/>
  <c r="D191" s="1"/>
  <c r="A223"/>
  <c r="D223" s="1"/>
  <c r="A255"/>
  <c r="D255" s="1"/>
  <c r="A177"/>
  <c r="D177" s="1"/>
  <c r="A210"/>
  <c r="D210" s="1"/>
  <c r="A242"/>
  <c r="D242" s="1"/>
  <c r="A274"/>
  <c r="D274" s="1"/>
  <c r="A33"/>
  <c r="D33" s="1"/>
  <c r="A65"/>
  <c r="D65" s="1"/>
  <c r="A97"/>
  <c r="D97" s="1"/>
  <c r="A129"/>
  <c r="D129" s="1"/>
  <c r="A161"/>
  <c r="D161" s="1"/>
  <c r="A36"/>
  <c r="D36" s="1"/>
  <c r="A68"/>
  <c r="D68" s="1"/>
  <c r="A100"/>
  <c r="D100" s="1"/>
  <c r="A132"/>
  <c r="D132" s="1"/>
  <c r="A164"/>
  <c r="D164" s="1"/>
  <c r="A201"/>
  <c r="D201" s="1"/>
  <c r="A233"/>
  <c r="D233" s="1"/>
  <c r="A265"/>
  <c r="D265" s="1"/>
  <c r="A188"/>
  <c r="D188" s="1"/>
  <c r="A220"/>
  <c r="D220" s="1"/>
  <c r="A252"/>
  <c r="D252" s="1"/>
  <c r="A284"/>
  <c r="D284" s="1"/>
  <c r="A67"/>
  <c r="D67" s="1"/>
  <c r="A99"/>
  <c r="D99" s="1"/>
  <c r="A131"/>
  <c r="D131" s="1"/>
  <c r="A163"/>
  <c r="D163" s="1"/>
  <c r="A38"/>
  <c r="D38" s="1"/>
  <c r="A70"/>
  <c r="D70" s="1"/>
  <c r="A102"/>
  <c r="D102" s="1"/>
  <c r="A134"/>
  <c r="D134" s="1"/>
  <c r="A166"/>
  <c r="D166" s="1"/>
  <c r="A203"/>
  <c r="D203" s="1"/>
  <c r="A235"/>
  <c r="D235" s="1"/>
  <c r="A267"/>
  <c r="D267" s="1"/>
  <c r="A171"/>
  <c r="D171" s="1"/>
  <c r="A206"/>
  <c r="D206" s="1"/>
  <c r="A238"/>
  <c r="D238" s="1"/>
  <c r="A270"/>
  <c r="D270" s="1"/>
  <c r="A9"/>
  <c r="D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A20" i="19"/>
  <c r="D20" s="1"/>
  <c r="A22"/>
  <c r="D22" s="1"/>
  <c r="A16"/>
  <c r="D16" s="1"/>
  <c r="A15"/>
  <c r="D15" s="1"/>
  <c r="A14"/>
  <c r="D14" s="1"/>
  <c r="A47"/>
  <c r="D47" s="1"/>
  <c r="A43"/>
  <c r="D43" s="1"/>
  <c r="A39"/>
  <c r="D39" s="1"/>
  <c r="A35"/>
  <c r="D35" s="1"/>
  <c r="A31"/>
  <c r="D31" s="1"/>
  <c r="A27"/>
  <c r="D27" s="1"/>
  <c r="A23"/>
  <c r="D23" s="1"/>
  <c r="A19"/>
  <c r="D19" s="1"/>
  <c r="A13"/>
  <c r="D13" s="1"/>
  <c r="A12"/>
  <c r="D12" s="1"/>
  <c r="A7"/>
  <c r="D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G4" i="8"/>
  <c r="H6"/>
  <c r="C6" i="29" s="1"/>
  <c r="G3" i="8"/>
  <c r="G5"/>
  <c r="A3" i="21"/>
  <c r="A4"/>
  <c r="A5"/>
  <c r="A2"/>
  <c r="A4" i="8"/>
  <c r="A4" i="25" s="1"/>
  <c r="H4" s="1"/>
  <c r="A6" i="8"/>
  <c r="A6" i="25" s="1"/>
  <c r="A3" i="8"/>
  <c r="A3" i="25" s="1"/>
  <c r="A5" i="8"/>
  <c r="A5" i="25" s="1"/>
  <c r="H5" s="1"/>
  <c r="A5" i="19"/>
  <c r="D5" s="1"/>
  <c r="A4"/>
  <c r="D4" s="1"/>
  <c r="A3"/>
  <c r="D3" s="1"/>
  <c r="A6"/>
  <c r="D6" s="1"/>
  <c r="A2"/>
  <c r="F3" i="16"/>
  <c r="J5" i="13" s="1"/>
  <c r="A15" i="26" l="1"/>
  <c r="A24"/>
  <c r="A212"/>
  <c r="A32"/>
  <c r="A101"/>
  <c r="A130"/>
  <c r="A128"/>
  <c r="A27"/>
  <c r="A43"/>
  <c r="A251"/>
  <c r="A60"/>
  <c r="A226"/>
  <c r="A30"/>
  <c r="A229"/>
  <c r="A33"/>
  <c r="A196"/>
  <c r="A62"/>
  <c r="A148"/>
  <c r="A248"/>
  <c r="A85"/>
  <c r="A18"/>
  <c r="A172"/>
  <c r="A115"/>
  <c r="A110"/>
  <c r="A239"/>
  <c r="A244"/>
  <c r="A245"/>
  <c r="A203"/>
  <c r="A221"/>
  <c r="A177"/>
  <c r="A68"/>
  <c r="A190"/>
  <c r="A13"/>
  <c r="A232"/>
  <c r="A70"/>
  <c r="A111"/>
  <c r="A119"/>
  <c r="A97"/>
  <c r="A140"/>
  <c r="A145"/>
  <c r="A146"/>
  <c r="A155"/>
  <c r="A230"/>
  <c r="A144"/>
  <c r="A149"/>
  <c r="A214"/>
  <c r="A223"/>
  <c r="A23"/>
  <c r="A114"/>
  <c r="A156"/>
  <c r="A166"/>
  <c r="A216"/>
  <c r="A95"/>
  <c r="A142"/>
  <c r="A131"/>
  <c r="A204"/>
  <c r="A36"/>
  <c r="A168"/>
  <c r="A75"/>
  <c r="A106"/>
  <c r="A175"/>
  <c r="A69"/>
  <c r="A217"/>
  <c r="A158"/>
  <c r="A58"/>
  <c r="A73"/>
  <c r="A199"/>
  <c r="A66"/>
  <c r="A44"/>
  <c r="A192"/>
  <c r="A152"/>
  <c r="A41"/>
  <c r="A94"/>
  <c r="A45"/>
  <c r="A231"/>
  <c r="A139"/>
  <c r="A71"/>
  <c r="A207"/>
  <c r="A151"/>
  <c r="A51"/>
  <c r="A180"/>
  <c r="A46"/>
  <c r="A55"/>
  <c r="A56"/>
  <c r="A61"/>
  <c r="A169"/>
  <c r="A50"/>
  <c r="A104"/>
  <c r="A250"/>
  <c r="A49"/>
  <c r="A134"/>
  <c r="A82"/>
  <c r="A178"/>
  <c r="A135"/>
  <c r="A90"/>
  <c r="A238"/>
  <c r="A224"/>
  <c r="A222"/>
  <c r="A124"/>
  <c r="A122"/>
  <c r="A72"/>
  <c r="A132"/>
  <c r="A17"/>
  <c r="A215"/>
  <c r="A42"/>
  <c r="A179"/>
  <c r="A185"/>
  <c r="A109"/>
  <c r="A117"/>
  <c r="A118"/>
  <c r="A127"/>
  <c r="A59"/>
  <c r="A37"/>
  <c r="A186"/>
  <c r="A193"/>
  <c r="A200"/>
  <c r="A19"/>
  <c r="A121"/>
  <c r="A236"/>
  <c r="A237"/>
  <c r="A249"/>
  <c r="A136"/>
  <c r="A16"/>
  <c r="A21"/>
  <c r="A25"/>
  <c r="A170"/>
  <c r="A31"/>
  <c r="A20"/>
  <c r="A88"/>
  <c r="A93"/>
  <c r="A171"/>
  <c r="A100"/>
  <c r="A108"/>
  <c r="A112"/>
  <c r="A165"/>
  <c r="A103"/>
  <c r="A52"/>
  <c r="A225"/>
  <c r="A242"/>
  <c r="A235"/>
  <c r="A126"/>
  <c r="A241"/>
  <c r="A76"/>
  <c r="A182"/>
  <c r="A116"/>
  <c r="A77"/>
  <c r="A247"/>
  <c r="A208"/>
  <c r="A105"/>
  <c r="A198"/>
  <c r="A183"/>
  <c r="A189"/>
  <c r="A234"/>
  <c r="A129"/>
  <c r="A143"/>
  <c r="A154"/>
  <c r="A53"/>
  <c r="A74"/>
  <c r="A84"/>
  <c r="A81"/>
  <c r="A87"/>
  <c r="A159"/>
  <c r="A22"/>
  <c r="A35"/>
  <c r="A162"/>
  <c r="A123"/>
  <c r="A63"/>
  <c r="A187"/>
  <c r="A99"/>
  <c r="A39"/>
  <c r="A98"/>
  <c r="A125"/>
  <c r="A138"/>
  <c r="A195"/>
  <c r="A86"/>
  <c r="A34"/>
  <c r="A191"/>
  <c r="A197"/>
  <c r="A161"/>
  <c r="A218"/>
  <c r="A102"/>
  <c r="A167"/>
  <c r="A67"/>
  <c r="A205"/>
  <c r="A243"/>
  <c r="A92"/>
  <c r="A240"/>
  <c r="A176"/>
  <c r="A184"/>
  <c r="A211"/>
  <c r="A141"/>
  <c r="A227"/>
  <c r="A48"/>
  <c r="A188"/>
  <c r="A83"/>
  <c r="A89"/>
  <c r="A78"/>
  <c r="A150"/>
  <c r="A163"/>
  <c r="A147"/>
  <c r="A40"/>
  <c r="A137"/>
  <c r="A57"/>
  <c r="A54"/>
  <c r="A96"/>
  <c r="A28"/>
  <c r="A181"/>
  <c r="A210"/>
  <c r="A213"/>
  <c r="A233"/>
  <c r="A65"/>
  <c r="A164"/>
  <c r="A38"/>
  <c r="A47"/>
  <c r="A194"/>
  <c r="A80"/>
  <c r="A174"/>
  <c r="A153"/>
  <c r="A157"/>
  <c r="A113"/>
  <c r="A246"/>
  <c r="A219"/>
  <c r="A29"/>
  <c r="A79"/>
  <c r="A228"/>
  <c r="A64"/>
  <c r="A26"/>
  <c r="A160"/>
  <c r="A133"/>
  <c r="A206"/>
  <c r="A201"/>
  <c r="A173"/>
  <c r="A202"/>
  <c r="A120"/>
  <c r="A220"/>
  <c r="A107"/>
  <c r="A209"/>
  <c r="A91"/>
  <c r="D2" i="19"/>
  <c r="F2" s="1"/>
  <c r="T2" i="29"/>
  <c r="F2"/>
  <c r="G2" s="1"/>
  <c r="H3" i="25"/>
  <c r="K11"/>
  <c r="K13" s="1"/>
  <c r="H6"/>
  <c r="A11" i="26"/>
  <c r="D10" i="19"/>
  <c r="F10" s="1"/>
  <c r="F102"/>
  <c r="G129"/>
  <c r="F272"/>
  <c r="F195"/>
  <c r="F89"/>
  <c r="F111"/>
  <c r="F251"/>
  <c r="F194"/>
  <c r="F85"/>
  <c r="G11"/>
  <c r="F206"/>
  <c r="F203"/>
  <c r="F70"/>
  <c r="F99"/>
  <c r="F220"/>
  <c r="F201"/>
  <c r="F68"/>
  <c r="F97"/>
  <c r="F242"/>
  <c r="G223"/>
  <c r="F98"/>
  <c r="F119"/>
  <c r="F240"/>
  <c r="F229"/>
  <c r="F104"/>
  <c r="F133"/>
  <c r="F17"/>
  <c r="F179"/>
  <c r="F158"/>
  <c r="T30"/>
  <c r="F59"/>
  <c r="G176"/>
  <c r="F156"/>
  <c r="F28"/>
  <c r="F57"/>
  <c r="F202"/>
  <c r="F183"/>
  <c r="F58"/>
  <c r="F79"/>
  <c r="G285"/>
  <c r="F160"/>
  <c r="F32"/>
  <c r="F61"/>
  <c r="G222"/>
  <c r="F219"/>
  <c r="F86"/>
  <c r="F83"/>
  <c r="F204"/>
  <c r="F185"/>
  <c r="F52"/>
  <c r="F49"/>
  <c r="F271"/>
  <c r="F146"/>
  <c r="F167"/>
  <c r="F175"/>
  <c r="F277"/>
  <c r="F152"/>
  <c r="F24"/>
  <c r="F53"/>
  <c r="F214"/>
  <c r="F211"/>
  <c r="F78"/>
  <c r="F75"/>
  <c r="T196"/>
  <c r="F172"/>
  <c r="F44"/>
  <c r="F41"/>
  <c r="F186"/>
  <c r="F170"/>
  <c r="G42"/>
  <c r="F63"/>
  <c r="F184"/>
  <c r="F169"/>
  <c r="F48"/>
  <c r="F45"/>
  <c r="T3"/>
  <c r="G12"/>
  <c r="F43"/>
  <c r="G238"/>
  <c r="F252"/>
  <c r="G100"/>
  <c r="F255"/>
  <c r="G151"/>
  <c r="G136"/>
  <c r="G37"/>
  <c r="F62"/>
  <c r="G212"/>
  <c r="T60"/>
  <c r="G215"/>
  <c r="F200"/>
  <c r="G64"/>
  <c r="T254"/>
  <c r="G115"/>
  <c r="T217"/>
  <c r="G81"/>
  <c r="F50"/>
  <c r="G192"/>
  <c r="F56"/>
  <c r="G243"/>
  <c r="F107"/>
  <c r="G209"/>
  <c r="G73"/>
  <c r="G199"/>
  <c r="G95"/>
  <c r="G77"/>
  <c r="F13"/>
  <c r="G31"/>
  <c r="F22"/>
  <c r="G19"/>
  <c r="G35"/>
  <c r="G14"/>
  <c r="F20"/>
  <c r="G9"/>
  <c r="F171"/>
  <c r="F166"/>
  <c r="G38"/>
  <c r="F67"/>
  <c r="F188"/>
  <c r="F164"/>
  <c r="T36"/>
  <c r="F65"/>
  <c r="G210"/>
  <c r="F191"/>
  <c r="T66"/>
  <c r="F87"/>
  <c r="F208"/>
  <c r="F197"/>
  <c r="T72"/>
  <c r="G101"/>
  <c r="G262"/>
  <c r="G259"/>
  <c r="G126"/>
  <c r="G155"/>
  <c r="G276"/>
  <c r="G257"/>
  <c r="F124"/>
  <c r="G153"/>
  <c r="G25"/>
  <c r="G279"/>
  <c r="G154"/>
  <c r="G26"/>
  <c r="G264"/>
  <c r="G253"/>
  <c r="F128"/>
  <c r="G157"/>
  <c r="G29"/>
  <c r="G190"/>
  <c r="G187"/>
  <c r="G54"/>
  <c r="F51"/>
  <c r="G281"/>
  <c r="F148"/>
  <c r="G145"/>
  <c r="G258"/>
  <c r="G239"/>
  <c r="G114"/>
  <c r="G135"/>
  <c r="F256"/>
  <c r="G245"/>
  <c r="G120"/>
  <c r="G149"/>
  <c r="G21"/>
  <c r="G182"/>
  <c r="G178"/>
  <c r="G46"/>
  <c r="T180"/>
  <c r="G273"/>
  <c r="F140"/>
  <c r="G137"/>
  <c r="G282"/>
  <c r="G263"/>
  <c r="G138"/>
  <c r="G159"/>
  <c r="G280"/>
  <c r="G269"/>
  <c r="F144"/>
  <c r="G141"/>
  <c r="T18"/>
  <c r="G27"/>
  <c r="G16"/>
  <c r="G235"/>
  <c r="F131"/>
  <c r="G233"/>
  <c r="F274"/>
  <c r="G130"/>
  <c r="G261"/>
  <c r="G165"/>
  <c r="G198"/>
  <c r="G91"/>
  <c r="T193"/>
  <c r="G234"/>
  <c r="G90"/>
  <c r="G189"/>
  <c r="T93"/>
  <c r="G118"/>
  <c r="F236"/>
  <c r="G84"/>
  <c r="G173"/>
  <c r="G71"/>
  <c r="F181"/>
  <c r="G246"/>
  <c r="F110"/>
  <c r="G228"/>
  <c r="G76"/>
  <c r="G218"/>
  <c r="F74"/>
  <c r="G216"/>
  <c r="F205"/>
  <c r="G80"/>
  <c r="G4"/>
  <c r="G47"/>
  <c r="G5"/>
  <c r="T6"/>
  <c r="F7"/>
  <c r="F23"/>
  <c r="G39"/>
  <c r="F15"/>
  <c r="T270"/>
  <c r="G267"/>
  <c r="F134"/>
  <c r="G163"/>
  <c r="G284"/>
  <c r="G265"/>
  <c r="F132"/>
  <c r="G161"/>
  <c r="T33"/>
  <c r="G177"/>
  <c r="F162"/>
  <c r="G34"/>
  <c r="G55"/>
  <c r="G174"/>
  <c r="G168"/>
  <c r="G40"/>
  <c r="T69"/>
  <c r="G230"/>
  <c r="F227"/>
  <c r="G94"/>
  <c r="G123"/>
  <c r="G244"/>
  <c r="F225"/>
  <c r="G92"/>
  <c r="T121"/>
  <c r="G266"/>
  <c r="F247"/>
  <c r="G122"/>
  <c r="F143"/>
  <c r="G232"/>
  <c r="F221"/>
  <c r="G96"/>
  <c r="T125"/>
  <c r="G286"/>
  <c r="F283"/>
  <c r="G150"/>
  <c r="F147"/>
  <c r="G268"/>
  <c r="G249"/>
  <c r="G116"/>
  <c r="T113"/>
  <c r="G226"/>
  <c r="F207"/>
  <c r="G82"/>
  <c r="G103"/>
  <c r="G224"/>
  <c r="T213"/>
  <c r="G88"/>
  <c r="T117"/>
  <c r="G278"/>
  <c r="F275"/>
  <c r="G142"/>
  <c r="T139"/>
  <c r="G260"/>
  <c r="F241"/>
  <c r="G108"/>
  <c r="T105"/>
  <c r="G250"/>
  <c r="F231"/>
  <c r="G106"/>
  <c r="F127"/>
  <c r="G248"/>
  <c r="F237"/>
  <c r="G112"/>
  <c r="T109"/>
  <c r="G8"/>
  <c r="A8" i="26"/>
  <c r="A14"/>
  <c r="A10"/>
  <c r="A12"/>
  <c r="T7" i="19"/>
  <c r="T166"/>
  <c r="G102"/>
  <c r="T102"/>
  <c r="T131"/>
  <c r="G195"/>
  <c r="T195"/>
  <c r="G60"/>
  <c r="G86"/>
  <c r="G204"/>
  <c r="T277"/>
  <c r="T24"/>
  <c r="T203"/>
  <c r="G70"/>
  <c r="G201"/>
  <c r="T201"/>
  <c r="G229"/>
  <c r="T229"/>
  <c r="T104"/>
  <c r="G179"/>
  <c r="T179"/>
  <c r="G202"/>
  <c r="T202"/>
  <c r="T58"/>
  <c r="G194"/>
  <c r="T194"/>
  <c r="T85"/>
  <c r="G78"/>
  <c r="G172"/>
  <c r="G186"/>
  <c r="T186"/>
  <c r="G184"/>
  <c r="T184"/>
  <c r="A7" i="26"/>
  <c r="A3"/>
  <c r="A4"/>
  <c r="AD6" i="25"/>
  <c r="AD7"/>
  <c r="K9" s="1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7" i="19"/>
  <c r="J291" i="8"/>
  <c r="J300"/>
  <c r="J290"/>
  <c r="J292"/>
  <c r="J298"/>
  <c r="J293"/>
  <c r="J299"/>
  <c r="J294"/>
  <c r="J296"/>
  <c r="J297"/>
  <c r="F4" i="16"/>
  <c r="A17" i="13" l="1"/>
  <c r="A12"/>
  <c r="T10" i="19"/>
  <c r="G10"/>
  <c r="J11"/>
  <c r="J13" s="1"/>
  <c r="M20" s="1"/>
  <c r="T3" i="29"/>
  <c r="F3"/>
  <c r="G3" s="1"/>
  <c r="T5"/>
  <c r="F5"/>
  <c r="G5" s="1"/>
  <c r="T4"/>
  <c r="F4"/>
  <c r="T6"/>
  <c r="F6"/>
  <c r="G6" s="1"/>
  <c r="W2" i="25"/>
  <c r="X2" s="1"/>
  <c r="G30" i="19"/>
  <c r="T44"/>
  <c r="G170"/>
  <c r="T172"/>
  <c r="T133"/>
  <c r="T119"/>
  <c r="T86"/>
  <c r="T247"/>
  <c r="T221"/>
  <c r="G72"/>
  <c r="G213"/>
  <c r="T140"/>
  <c r="T207"/>
  <c r="T274"/>
  <c r="T87"/>
  <c r="T275"/>
  <c r="T236"/>
  <c r="T124"/>
  <c r="T237"/>
  <c r="T144"/>
  <c r="G36"/>
  <c r="T145"/>
  <c r="T157"/>
  <c r="T263"/>
  <c r="G113"/>
  <c r="T78"/>
  <c r="T32"/>
  <c r="T99"/>
  <c r="G74"/>
  <c r="T101"/>
  <c r="T65"/>
  <c r="G237"/>
  <c r="T231"/>
  <c r="T143"/>
  <c r="G18"/>
  <c r="T45"/>
  <c r="G121"/>
  <c r="G127"/>
  <c r="G33"/>
  <c r="T74"/>
  <c r="T110"/>
  <c r="G193"/>
  <c r="F18"/>
  <c r="T256"/>
  <c r="G13"/>
  <c r="T62"/>
  <c r="G61"/>
  <c r="T255"/>
  <c r="G45"/>
  <c r="G256"/>
  <c r="T148"/>
  <c r="G240"/>
  <c r="T43"/>
  <c r="G140"/>
  <c r="G62"/>
  <c r="G255"/>
  <c r="G188"/>
  <c r="T56"/>
  <c r="G217"/>
  <c r="T220"/>
  <c r="T206"/>
  <c r="G43"/>
  <c r="G180"/>
  <c r="T208"/>
  <c r="T171"/>
  <c r="G56"/>
  <c r="G79"/>
  <c r="T13"/>
  <c r="T59"/>
  <c r="T132"/>
  <c r="T175"/>
  <c r="G6"/>
  <c r="F39"/>
  <c r="F60"/>
  <c r="T41"/>
  <c r="G75"/>
  <c r="T21"/>
  <c r="T181"/>
  <c r="T50"/>
  <c r="G254"/>
  <c r="T57"/>
  <c r="G59"/>
  <c r="G69"/>
  <c r="T242"/>
  <c r="G175"/>
  <c r="T147"/>
  <c r="T279"/>
  <c r="T39"/>
  <c r="F33"/>
  <c r="G181"/>
  <c r="T239"/>
  <c r="T61"/>
  <c r="T79"/>
  <c r="G57"/>
  <c r="T240"/>
  <c r="G242"/>
  <c r="G119"/>
  <c r="G99"/>
  <c r="G206"/>
  <c r="T95"/>
  <c r="T185"/>
  <c r="T264"/>
  <c r="F139"/>
  <c r="F168"/>
  <c r="F284"/>
  <c r="F264"/>
  <c r="F95"/>
  <c r="F217"/>
  <c r="T48"/>
  <c r="G41"/>
  <c r="G196"/>
  <c r="G139"/>
  <c r="T214"/>
  <c r="G148"/>
  <c r="G51"/>
  <c r="G183"/>
  <c r="G156"/>
  <c r="T168"/>
  <c r="T162"/>
  <c r="T284"/>
  <c r="G270"/>
  <c r="T137"/>
  <c r="G277"/>
  <c r="T271"/>
  <c r="G185"/>
  <c r="T191"/>
  <c r="G171"/>
  <c r="T20"/>
  <c r="F121"/>
  <c r="F21"/>
  <c r="T156"/>
  <c r="G104"/>
  <c r="T259"/>
  <c r="G169"/>
  <c r="T75"/>
  <c r="G214"/>
  <c r="T251"/>
  <c r="G125"/>
  <c r="T225"/>
  <c r="G158"/>
  <c r="G271"/>
  <c r="T204"/>
  <c r="T111"/>
  <c r="T149"/>
  <c r="T281"/>
  <c r="G251"/>
  <c r="G221"/>
  <c r="T123"/>
  <c r="T223"/>
  <c r="T31"/>
  <c r="T205"/>
  <c r="T107"/>
  <c r="T152"/>
  <c r="T167"/>
  <c r="T283"/>
  <c r="T128"/>
  <c r="G274"/>
  <c r="F113"/>
  <c r="F123"/>
  <c r="F93"/>
  <c r="F280"/>
  <c r="F262"/>
  <c r="F36"/>
  <c r="F35"/>
  <c r="F285"/>
  <c r="F30"/>
  <c r="F223"/>
  <c r="T63"/>
  <c r="T190"/>
  <c r="T285"/>
  <c r="T68"/>
  <c r="T280"/>
  <c r="G152"/>
  <c r="G167"/>
  <c r="T49"/>
  <c r="G147"/>
  <c r="T29"/>
  <c r="T200"/>
  <c r="G124"/>
  <c r="T262"/>
  <c r="G208"/>
  <c r="T252"/>
  <c r="T35"/>
  <c r="F105"/>
  <c r="F213"/>
  <c r="F4"/>
  <c r="F193"/>
  <c r="F29"/>
  <c r="G63"/>
  <c r="G105"/>
  <c r="G241"/>
  <c r="G211"/>
  <c r="T28"/>
  <c r="G68"/>
  <c r="T141"/>
  <c r="T182"/>
  <c r="G49"/>
  <c r="G93"/>
  <c r="T272"/>
  <c r="G252"/>
  <c r="G109"/>
  <c r="T42"/>
  <c r="T241"/>
  <c r="G85"/>
  <c r="T120"/>
  <c r="T245"/>
  <c r="G50"/>
  <c r="T54"/>
  <c r="G58"/>
  <c r="G225"/>
  <c r="T97"/>
  <c r="G132"/>
  <c r="G220"/>
  <c r="G203"/>
  <c r="T22"/>
  <c r="G205"/>
  <c r="T282"/>
  <c r="T53"/>
  <c r="T103"/>
  <c r="T222"/>
  <c r="G200"/>
  <c r="G111"/>
  <c r="T25"/>
  <c r="T276"/>
  <c r="T261"/>
  <c r="G272"/>
  <c r="T188"/>
  <c r="T67"/>
  <c r="T15"/>
  <c r="G7"/>
  <c r="F109"/>
  <c r="F103"/>
  <c r="F249"/>
  <c r="F125"/>
  <c r="F55"/>
  <c r="F270"/>
  <c r="F173"/>
  <c r="F90"/>
  <c r="F261"/>
  <c r="F180"/>
  <c r="F120"/>
  <c r="F258"/>
  <c r="F276"/>
  <c r="F72"/>
  <c r="F210"/>
  <c r="F73"/>
  <c r="F42"/>
  <c r="F196"/>
  <c r="F222"/>
  <c r="F176"/>
  <c r="T173"/>
  <c r="T160"/>
  <c r="T176"/>
  <c r="T17"/>
  <c r="T55"/>
  <c r="G98"/>
  <c r="T73"/>
  <c r="G53"/>
  <c r="T249"/>
  <c r="T83"/>
  <c r="T90"/>
  <c r="T153"/>
  <c r="T169"/>
  <c r="T127"/>
  <c r="T258"/>
  <c r="T51"/>
  <c r="G160"/>
  <c r="G143"/>
  <c r="T227"/>
  <c r="G17"/>
  <c r="T134"/>
  <c r="T27"/>
  <c r="G144"/>
  <c r="G110"/>
  <c r="G117"/>
  <c r="T52"/>
  <c r="G83"/>
  <c r="G128"/>
  <c r="T155"/>
  <c r="G66"/>
  <c r="T210"/>
  <c r="G131"/>
  <c r="G20"/>
  <c r="G3"/>
  <c r="F117"/>
  <c r="F69"/>
  <c r="F282"/>
  <c r="F25"/>
  <c r="G48"/>
  <c r="G231"/>
  <c r="G44"/>
  <c r="G275"/>
  <c r="T114"/>
  <c r="G236"/>
  <c r="T187"/>
  <c r="G32"/>
  <c r="G247"/>
  <c r="G28"/>
  <c r="G227"/>
  <c r="G133"/>
  <c r="G162"/>
  <c r="G97"/>
  <c r="G134"/>
  <c r="G22"/>
  <c r="T16"/>
  <c r="T269"/>
  <c r="T138"/>
  <c r="T76"/>
  <c r="T273"/>
  <c r="G107"/>
  <c r="T178"/>
  <c r="G24"/>
  <c r="G207"/>
  <c r="G52"/>
  <c r="G283"/>
  <c r="T154"/>
  <c r="T126"/>
  <c r="T136"/>
  <c r="T129"/>
  <c r="T164"/>
  <c r="T38"/>
  <c r="T4"/>
  <c r="T5"/>
  <c r="F5"/>
  <c r="F76"/>
  <c r="F198"/>
  <c r="F16"/>
  <c r="F138"/>
  <c r="F178"/>
  <c r="F114"/>
  <c r="F187"/>
  <c r="F154"/>
  <c r="F126"/>
  <c r="F66"/>
  <c r="F38"/>
  <c r="F254"/>
  <c r="F136"/>
  <c r="F3"/>
  <c r="F11"/>
  <c r="F129"/>
  <c r="T170"/>
  <c r="T211"/>
  <c r="T135"/>
  <c r="T183"/>
  <c r="T158"/>
  <c r="T98"/>
  <c r="T70"/>
  <c r="T159"/>
  <c r="T46"/>
  <c r="T146"/>
  <c r="T219"/>
  <c r="T26"/>
  <c r="T89"/>
  <c r="T198"/>
  <c r="T11"/>
  <c r="G146"/>
  <c r="G219"/>
  <c r="T253"/>
  <c r="G89"/>
  <c r="T257"/>
  <c r="T197"/>
  <c r="T23"/>
  <c r="G197"/>
  <c r="G87"/>
  <c r="G191"/>
  <c r="G65"/>
  <c r="G164"/>
  <c r="G67"/>
  <c r="G166"/>
  <c r="G15"/>
  <c r="G23"/>
  <c r="F8"/>
  <c r="F112"/>
  <c r="F248"/>
  <c r="F106"/>
  <c r="F250"/>
  <c r="F108"/>
  <c r="F260"/>
  <c r="F142"/>
  <c r="F278"/>
  <c r="F88"/>
  <c r="F224"/>
  <c r="F82"/>
  <c r="F226"/>
  <c r="F116"/>
  <c r="F268"/>
  <c r="F150"/>
  <c r="F286"/>
  <c r="F96"/>
  <c r="F232"/>
  <c r="F122"/>
  <c r="F266"/>
  <c r="F92"/>
  <c r="F244"/>
  <c r="F94"/>
  <c r="F230"/>
  <c r="F40"/>
  <c r="F174"/>
  <c r="F34"/>
  <c r="F177"/>
  <c r="F161"/>
  <c r="F265"/>
  <c r="F163"/>
  <c r="F267"/>
  <c r="F6"/>
  <c r="F47"/>
  <c r="F80"/>
  <c r="F216"/>
  <c r="F218"/>
  <c r="F228"/>
  <c r="F246"/>
  <c r="F71"/>
  <c r="F84"/>
  <c r="F118"/>
  <c r="F189"/>
  <c r="F234"/>
  <c r="F91"/>
  <c r="F165"/>
  <c r="F130"/>
  <c r="F233"/>
  <c r="F235"/>
  <c r="F27"/>
  <c r="F141"/>
  <c r="F269"/>
  <c r="F159"/>
  <c r="F263"/>
  <c r="F137"/>
  <c r="F273"/>
  <c r="F46"/>
  <c r="F182"/>
  <c r="F149"/>
  <c r="F245"/>
  <c r="F135"/>
  <c r="F239"/>
  <c r="F145"/>
  <c r="F281"/>
  <c r="F54"/>
  <c r="F190"/>
  <c r="F157"/>
  <c r="F253"/>
  <c r="F26"/>
  <c r="F279"/>
  <c r="F153"/>
  <c r="F257"/>
  <c r="F155"/>
  <c r="F259"/>
  <c r="F101"/>
  <c r="F9"/>
  <c r="F14"/>
  <c r="F19"/>
  <c r="F31"/>
  <c r="F77"/>
  <c r="F199"/>
  <c r="F209"/>
  <c r="F243"/>
  <c r="F192"/>
  <c r="F81"/>
  <c r="F115"/>
  <c r="F64"/>
  <c r="F215"/>
  <c r="F212"/>
  <c r="F37"/>
  <c r="F151"/>
  <c r="F100"/>
  <c r="F238"/>
  <c r="F12"/>
  <c r="T8"/>
  <c r="H8" i="29" s="1"/>
  <c r="T112" i="19"/>
  <c r="T248"/>
  <c r="T106"/>
  <c r="T250"/>
  <c r="T108"/>
  <c r="T260"/>
  <c r="T142"/>
  <c r="T278"/>
  <c r="T192"/>
  <c r="T71"/>
  <c r="T81"/>
  <c r="T84"/>
  <c r="T115"/>
  <c r="T118"/>
  <c r="T96"/>
  <c r="T232"/>
  <c r="T122"/>
  <c r="T266"/>
  <c r="T92"/>
  <c r="T244"/>
  <c r="T94"/>
  <c r="T230"/>
  <c r="T40"/>
  <c r="T174"/>
  <c r="T34"/>
  <c r="T177"/>
  <c r="T161"/>
  <c r="T265"/>
  <c r="T163"/>
  <c r="T267"/>
  <c r="T47"/>
  <c r="T12"/>
  <c r="T77"/>
  <c r="T80"/>
  <c r="T216"/>
  <c r="T199"/>
  <c r="T218"/>
  <c r="T209"/>
  <c r="T228"/>
  <c r="T243"/>
  <c r="T246"/>
  <c r="T88"/>
  <c r="T224"/>
  <c r="T82"/>
  <c r="T226"/>
  <c r="T116"/>
  <c r="T268"/>
  <c r="T150"/>
  <c r="T286"/>
  <c r="T64"/>
  <c r="T189"/>
  <c r="T215"/>
  <c r="T234"/>
  <c r="T212"/>
  <c r="T91"/>
  <c r="T37"/>
  <c r="T165"/>
  <c r="T151"/>
  <c r="T130"/>
  <c r="T100"/>
  <c r="T233"/>
  <c r="T235"/>
  <c r="T238"/>
  <c r="T9"/>
  <c r="T14"/>
  <c r="T19"/>
  <c r="G2"/>
  <c r="T2"/>
  <c r="AC3"/>
  <c r="W4" i="25"/>
  <c r="AA4" s="1"/>
  <c r="W8"/>
  <c r="Y8" s="1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W10" i="25"/>
  <c r="W213"/>
  <c r="W86"/>
  <c r="W56"/>
  <c r="W63"/>
  <c r="W89"/>
  <c r="W35"/>
  <c r="W84"/>
  <c r="W148"/>
  <c r="W162"/>
  <c r="W275"/>
  <c r="W244"/>
  <c r="W70"/>
  <c r="W15"/>
  <c r="W253"/>
  <c r="W198"/>
  <c r="W157"/>
  <c r="W220"/>
  <c r="W246"/>
  <c r="W74"/>
  <c r="W6"/>
  <c r="W120"/>
  <c r="W41"/>
  <c r="W110"/>
  <c r="W169"/>
  <c r="W196"/>
  <c r="W149"/>
  <c r="W260"/>
  <c r="W184"/>
  <c r="W66"/>
  <c r="W7"/>
  <c r="W277"/>
  <c r="W140"/>
  <c r="W139"/>
  <c r="W39"/>
  <c r="W279"/>
  <c r="W227"/>
  <c r="W188"/>
  <c r="W99"/>
  <c r="W116"/>
  <c r="W87"/>
  <c r="W14"/>
  <c r="W129"/>
  <c r="W49"/>
  <c r="W9"/>
  <c r="W135"/>
  <c r="W118"/>
  <c r="W228"/>
  <c r="W224"/>
  <c r="W72"/>
  <c r="W53"/>
  <c r="W43"/>
  <c r="W171"/>
  <c r="W194"/>
  <c r="W266"/>
  <c r="W237"/>
  <c r="W181"/>
  <c r="W226"/>
  <c r="W233"/>
  <c r="W166"/>
  <c r="W58"/>
  <c r="W82"/>
  <c r="W97"/>
  <c r="W38"/>
  <c r="W101"/>
  <c r="W146"/>
  <c r="W143"/>
  <c r="W240"/>
  <c r="W231"/>
  <c r="W138"/>
  <c r="W18"/>
  <c r="W155"/>
  <c r="W76"/>
  <c r="W73"/>
  <c r="W71"/>
  <c r="W78"/>
  <c r="W29"/>
  <c r="W20"/>
  <c r="W225"/>
  <c r="W282"/>
  <c r="W189"/>
  <c r="W243"/>
  <c r="W54"/>
  <c r="W109"/>
  <c r="W248"/>
  <c r="W256"/>
  <c r="W170"/>
  <c r="W185"/>
  <c r="W192"/>
  <c r="W159"/>
  <c r="W46"/>
  <c r="W51"/>
  <c r="W88"/>
  <c r="W32"/>
  <c r="W81"/>
  <c r="W250"/>
  <c r="W152"/>
  <c r="W200"/>
  <c r="W254"/>
  <c r="W216"/>
  <c r="W85"/>
  <c r="W249"/>
  <c r="W212"/>
  <c r="W239"/>
  <c r="W103"/>
  <c r="W286"/>
  <c r="W245"/>
  <c r="W187"/>
  <c r="W150"/>
  <c r="W178"/>
  <c r="W199"/>
  <c r="W60"/>
  <c r="W3"/>
  <c r="W105"/>
  <c r="W40"/>
  <c r="W104"/>
  <c r="W180"/>
  <c r="W218"/>
  <c r="W173"/>
  <c r="W247"/>
  <c r="W172"/>
  <c r="W65"/>
  <c r="W252"/>
  <c r="W202"/>
  <c r="W127"/>
  <c r="W276"/>
  <c r="W223"/>
  <c r="W280"/>
  <c r="W141"/>
  <c r="W175"/>
  <c r="W145"/>
  <c r="W42"/>
  <c r="W123"/>
  <c r="W80"/>
  <c r="W30"/>
  <c r="W50"/>
  <c r="W206"/>
  <c r="W222"/>
  <c r="W182"/>
  <c r="W258"/>
  <c r="W121"/>
  <c r="W17"/>
  <c r="K8"/>
  <c r="W132"/>
  <c r="W111"/>
  <c r="W59"/>
  <c r="W154"/>
  <c r="W61"/>
  <c r="W21"/>
  <c r="W235"/>
  <c r="W193"/>
  <c r="W176"/>
  <c r="W210"/>
  <c r="W278"/>
  <c r="W161"/>
  <c r="W55"/>
  <c r="W269"/>
  <c r="W273"/>
  <c r="W219"/>
  <c r="W114"/>
  <c r="W160"/>
  <c r="W137"/>
  <c r="W36"/>
  <c r="W211"/>
  <c r="W69"/>
  <c r="W28"/>
  <c r="W267"/>
  <c r="W179"/>
  <c r="W214"/>
  <c r="W284"/>
  <c r="W156"/>
  <c r="W37"/>
  <c r="W270"/>
  <c r="W265"/>
  <c r="W167"/>
  <c r="W75"/>
  <c r="W283"/>
  <c r="W229"/>
  <c r="W147"/>
  <c r="W153"/>
  <c r="W177"/>
  <c r="W151"/>
  <c r="W44"/>
  <c r="W19"/>
  <c r="W83"/>
  <c r="W31"/>
  <c r="W68"/>
  <c r="W274"/>
  <c r="W158"/>
  <c r="W203"/>
  <c r="W257"/>
  <c r="W142"/>
  <c r="W24"/>
  <c r="W236"/>
  <c r="W191"/>
  <c r="W164"/>
  <c r="W262"/>
  <c r="W242"/>
  <c r="W208"/>
  <c r="W107"/>
  <c r="W133"/>
  <c r="W122"/>
  <c r="W33"/>
  <c r="W195"/>
  <c r="W62"/>
  <c r="W23"/>
  <c r="W232"/>
  <c r="W281"/>
  <c r="W165"/>
  <c r="W207"/>
  <c r="W271"/>
  <c r="W64"/>
  <c r="W27"/>
  <c r="W98"/>
  <c r="W108"/>
  <c r="W45"/>
  <c r="W124"/>
  <c r="W47"/>
  <c r="W112"/>
  <c r="W119"/>
  <c r="W102"/>
  <c r="W190"/>
  <c r="W285"/>
  <c r="W264"/>
  <c r="W134"/>
  <c r="W5"/>
  <c r="W241"/>
  <c r="W230"/>
  <c r="W201"/>
  <c r="W100"/>
  <c r="W117"/>
  <c r="W96"/>
  <c r="W16"/>
  <c r="W136"/>
  <c r="W52"/>
  <c r="W13"/>
  <c r="W128"/>
  <c r="W115"/>
  <c r="W204"/>
  <c r="W215"/>
  <c r="W268"/>
  <c r="W131"/>
  <c r="W11"/>
  <c r="W255"/>
  <c r="W163"/>
  <c r="W92"/>
  <c r="W57"/>
  <c r="W263"/>
  <c r="W259"/>
  <c r="W209"/>
  <c r="W113"/>
  <c r="W144"/>
  <c r="W130"/>
  <c r="W34"/>
  <c r="W205"/>
  <c r="W67"/>
  <c r="W25"/>
  <c r="W22"/>
  <c r="W91"/>
  <c r="W183"/>
  <c r="W221"/>
  <c r="W251"/>
  <c r="W125"/>
  <c r="W197"/>
  <c r="W234"/>
  <c r="W106"/>
  <c r="W26"/>
  <c r="W272"/>
  <c r="W217"/>
  <c r="W174"/>
  <c r="W90"/>
  <c r="W93"/>
  <c r="W77"/>
  <c r="W12"/>
  <c r="W126"/>
  <c r="W48"/>
  <c r="W95"/>
  <c r="W94"/>
  <c r="W186"/>
  <c r="W238"/>
  <c r="W261"/>
  <c r="W168"/>
  <c r="W79"/>
  <c r="AF26" i="27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P10" i="25"/>
  <c r="AP12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D16" i="32" l="1"/>
  <c r="T16" s="1"/>
  <c r="D14"/>
  <c r="T14" s="1"/>
  <c r="D15"/>
  <c r="D12"/>
  <c r="T12" s="1"/>
  <c r="D11"/>
  <c r="G11" s="1"/>
  <c r="D10"/>
  <c r="G10" s="1"/>
  <c r="D8"/>
  <c r="G8" s="1"/>
  <c r="D9"/>
  <c r="T9" s="1"/>
  <c r="D6"/>
  <c r="G6" s="1"/>
  <c r="D5"/>
  <c r="G5" s="1"/>
  <c r="D2"/>
  <c r="F2" s="1"/>
  <c r="D4"/>
  <c r="F4" s="1"/>
  <c r="D28" i="30"/>
  <c r="E28" s="1"/>
  <c r="C28" s="1"/>
  <c r="D183"/>
  <c r="E183" s="1"/>
  <c r="C183" s="1"/>
  <c r="D2"/>
  <c r="E2" s="1"/>
  <c r="C2" s="1"/>
  <c r="D180"/>
  <c r="E180" s="1"/>
  <c r="C180" s="1"/>
  <c r="K11" i="29"/>
  <c r="K13" s="1"/>
  <c r="D182" i="30"/>
  <c r="E182" s="1"/>
  <c r="C182" s="1"/>
  <c r="D15"/>
  <c r="E15" s="1"/>
  <c r="C15" s="1"/>
  <c r="D93"/>
  <c r="E93" s="1"/>
  <c r="C93" s="1"/>
  <c r="D141"/>
  <c r="E141" s="1"/>
  <c r="C141" s="1"/>
  <c r="D27"/>
  <c r="E27" s="1"/>
  <c r="B27" s="1"/>
  <c r="G4" i="29"/>
  <c r="AE3" s="1"/>
  <c r="AE4" s="1"/>
  <c r="D210" i="30"/>
  <c r="E210" s="1"/>
  <c r="B210" s="1"/>
  <c r="D44"/>
  <c r="E44" s="1"/>
  <c r="C44" s="1"/>
  <c r="D147"/>
  <c r="E147" s="1"/>
  <c r="B147" s="1"/>
  <c r="D189"/>
  <c r="E189" s="1"/>
  <c r="C189" s="1"/>
  <c r="D192"/>
  <c r="E192" s="1"/>
  <c r="C192" s="1"/>
  <c r="D221"/>
  <c r="E221" s="1"/>
  <c r="B221" s="1"/>
  <c r="D222"/>
  <c r="E222" s="1"/>
  <c r="A222" s="1"/>
  <c r="D64"/>
  <c r="E64" s="1"/>
  <c r="C64" s="1"/>
  <c r="D159"/>
  <c r="E159" s="1"/>
  <c r="B159" s="1"/>
  <c r="D149"/>
  <c r="E149" s="1"/>
  <c r="C149" s="1"/>
  <c r="D168"/>
  <c r="E168" s="1"/>
  <c r="B168" s="1"/>
  <c r="D106"/>
  <c r="E106" s="1"/>
  <c r="C106" s="1"/>
  <c r="D89"/>
  <c r="E89" s="1"/>
  <c r="B89" s="1"/>
  <c r="D140"/>
  <c r="E140" s="1"/>
  <c r="C140" s="1"/>
  <c r="D107"/>
  <c r="E107" s="1"/>
  <c r="B107" s="1"/>
  <c r="D91"/>
  <c r="E91" s="1"/>
  <c r="C91" s="1"/>
  <c r="D233"/>
  <c r="E233" s="1"/>
  <c r="C233" s="1"/>
  <c r="D152"/>
  <c r="E152" s="1"/>
  <c r="B152" s="1"/>
  <c r="D124"/>
  <c r="E124" s="1"/>
  <c r="C124" s="1"/>
  <c r="D119"/>
  <c r="E119" s="1"/>
  <c r="C119" s="1"/>
  <c r="D79"/>
  <c r="E79" s="1"/>
  <c r="B79" s="1"/>
  <c r="D209"/>
  <c r="E209" s="1"/>
  <c r="B209" s="1"/>
  <c r="D116"/>
  <c r="E116" s="1"/>
  <c r="C116" s="1"/>
  <c r="D205"/>
  <c r="E205" s="1"/>
  <c r="C205" s="1"/>
  <c r="D184"/>
  <c r="E184" s="1"/>
  <c r="A184" s="1"/>
  <c r="D131"/>
  <c r="E131" s="1"/>
  <c r="A131" s="1"/>
  <c r="D194"/>
  <c r="E194" s="1"/>
  <c r="A194" s="1"/>
  <c r="D113"/>
  <c r="E113" s="1"/>
  <c r="A113" s="1"/>
  <c r="D12"/>
  <c r="E12" s="1"/>
  <c r="A12" s="1"/>
  <c r="D56"/>
  <c r="E56" s="1"/>
  <c r="D170"/>
  <c r="E170" s="1"/>
  <c r="A170" s="1"/>
  <c r="D247"/>
  <c r="E247" s="1"/>
  <c r="A247" s="1"/>
  <c r="D25"/>
  <c r="E25" s="1"/>
  <c r="A25" s="1"/>
  <c r="D109"/>
  <c r="E109" s="1"/>
  <c r="A109" s="1"/>
  <c r="D77"/>
  <c r="E77" s="1"/>
  <c r="D94"/>
  <c r="E94" s="1"/>
  <c r="A94" s="1"/>
  <c r="D171"/>
  <c r="E171" s="1"/>
  <c r="A171" s="1"/>
  <c r="D244"/>
  <c r="E244" s="1"/>
  <c r="D74"/>
  <c r="E74" s="1"/>
  <c r="A74" s="1"/>
  <c r="D16"/>
  <c r="E16" s="1"/>
  <c r="D80"/>
  <c r="E80" s="1"/>
  <c r="D53"/>
  <c r="E53" s="1"/>
  <c r="A53" s="1"/>
  <c r="D228"/>
  <c r="E228" s="1"/>
  <c r="A228" s="1"/>
  <c r="D164"/>
  <c r="E164" s="1"/>
  <c r="A164" s="1"/>
  <c r="D100"/>
  <c r="E100" s="1"/>
  <c r="A100" s="1"/>
  <c r="D219"/>
  <c r="E219" s="1"/>
  <c r="A219" s="1"/>
  <c r="D155"/>
  <c r="E155" s="1"/>
  <c r="A155" s="1"/>
  <c r="D82"/>
  <c r="E82" s="1"/>
  <c r="A82" s="1"/>
  <c r="D206"/>
  <c r="E206" s="1"/>
  <c r="D142"/>
  <c r="E142" s="1"/>
  <c r="A142" s="1"/>
  <c r="D30"/>
  <c r="E30" s="1"/>
  <c r="A30" s="1"/>
  <c r="D181"/>
  <c r="E181" s="1"/>
  <c r="A181" s="1"/>
  <c r="D19"/>
  <c r="E19" s="1"/>
  <c r="D72"/>
  <c r="E72" s="1"/>
  <c r="A72" s="1"/>
  <c r="D236"/>
  <c r="E236" s="1"/>
  <c r="A236" s="1"/>
  <c r="D108"/>
  <c r="E108" s="1"/>
  <c r="A108" s="1"/>
  <c r="D245"/>
  <c r="E245" s="1"/>
  <c r="A245" s="1"/>
  <c r="D217"/>
  <c r="E217" s="1"/>
  <c r="A217" s="1"/>
  <c r="D153"/>
  <c r="E153" s="1"/>
  <c r="A153" s="1"/>
  <c r="D31"/>
  <c r="E31" s="1"/>
  <c r="D4"/>
  <c r="E4" s="1"/>
  <c r="D68"/>
  <c r="E68" s="1"/>
  <c r="A68" s="1"/>
  <c r="D41"/>
  <c r="E41" s="1"/>
  <c r="A41" s="1"/>
  <c r="D240"/>
  <c r="E240" s="1"/>
  <c r="D176"/>
  <c r="E176" s="1"/>
  <c r="D112"/>
  <c r="E112" s="1"/>
  <c r="A112" s="1"/>
  <c r="D231"/>
  <c r="E231" s="1"/>
  <c r="A231" s="1"/>
  <c r="D167"/>
  <c r="E167" s="1"/>
  <c r="D103"/>
  <c r="E103" s="1"/>
  <c r="D218"/>
  <c r="E218" s="1"/>
  <c r="A218" s="1"/>
  <c r="D154"/>
  <c r="E154" s="1"/>
  <c r="A154" s="1"/>
  <c r="D78"/>
  <c r="E78" s="1"/>
  <c r="D117"/>
  <c r="E117" s="1"/>
  <c r="D67"/>
  <c r="E67" s="1"/>
  <c r="A67" s="1"/>
  <c r="D88"/>
  <c r="E88" s="1"/>
  <c r="A88" s="1"/>
  <c r="D220"/>
  <c r="E220" s="1"/>
  <c r="A220" s="1"/>
  <c r="D86"/>
  <c r="E86" s="1"/>
  <c r="A86" s="1"/>
  <c r="D145"/>
  <c r="E145" s="1"/>
  <c r="A145" s="1"/>
  <c r="D76"/>
  <c r="E76" s="1"/>
  <c r="A76" s="1"/>
  <c r="D104"/>
  <c r="E104" s="1"/>
  <c r="D115"/>
  <c r="E115" s="1"/>
  <c r="A115" s="1"/>
  <c r="D166"/>
  <c r="E166" s="1"/>
  <c r="A166" s="1"/>
  <c r="D201"/>
  <c r="E201" s="1"/>
  <c r="A201" s="1"/>
  <c r="D92"/>
  <c r="E92" s="1"/>
  <c r="D70"/>
  <c r="E70" s="1"/>
  <c r="A70" s="1"/>
  <c r="D111"/>
  <c r="E111" s="1"/>
  <c r="A111" s="1"/>
  <c r="D162"/>
  <c r="E162" s="1"/>
  <c r="A162" s="1"/>
  <c r="D90"/>
  <c r="E90" s="1"/>
  <c r="D17"/>
  <c r="E17" s="1"/>
  <c r="D6"/>
  <c r="E6" s="1"/>
  <c r="A6" s="1"/>
  <c r="D99"/>
  <c r="E99" s="1"/>
  <c r="A99" s="1"/>
  <c r="D150"/>
  <c r="E150" s="1"/>
  <c r="D193"/>
  <c r="E193" s="1"/>
  <c r="A193" s="1"/>
  <c r="D60"/>
  <c r="E60" s="1"/>
  <c r="A60" s="1"/>
  <c r="D120"/>
  <c r="E120" s="1"/>
  <c r="A120" s="1"/>
  <c r="D127"/>
  <c r="E127" s="1"/>
  <c r="A127" s="1"/>
  <c r="D178"/>
  <c r="E178" s="1"/>
  <c r="A178" s="1"/>
  <c r="D161"/>
  <c r="E161" s="1"/>
  <c r="A161" s="1"/>
  <c r="D132"/>
  <c r="E132" s="1"/>
  <c r="A132" s="1"/>
  <c r="D187"/>
  <c r="E187" s="1"/>
  <c r="A187" s="1"/>
  <c r="D174"/>
  <c r="E174" s="1"/>
  <c r="D105"/>
  <c r="E105" s="1"/>
  <c r="A105" s="1"/>
  <c r="D83"/>
  <c r="E83" s="1"/>
  <c r="A83" s="1"/>
  <c r="D172"/>
  <c r="E172" s="1"/>
  <c r="A172" s="1"/>
  <c r="D133"/>
  <c r="E133" s="1"/>
  <c r="A133" s="1"/>
  <c r="D225"/>
  <c r="E225" s="1"/>
  <c r="A225" s="1"/>
  <c r="D36"/>
  <c r="E36" s="1"/>
  <c r="A36" s="1"/>
  <c r="D73"/>
  <c r="E73" s="1"/>
  <c r="A73" s="1"/>
  <c r="D38"/>
  <c r="E38" s="1"/>
  <c r="D135"/>
  <c r="E135" s="1"/>
  <c r="A135" s="1"/>
  <c r="D186"/>
  <c r="E186" s="1"/>
  <c r="A186" s="1"/>
  <c r="D249"/>
  <c r="E249" s="1"/>
  <c r="D40"/>
  <c r="E40" s="1"/>
  <c r="A40" s="1"/>
  <c r="D156"/>
  <c r="E156" s="1"/>
  <c r="A156" s="1"/>
  <c r="D39"/>
  <c r="E39" s="1"/>
  <c r="A39" s="1"/>
  <c r="D179"/>
  <c r="E179" s="1"/>
  <c r="A179" s="1"/>
  <c r="D102"/>
  <c r="E102" s="1"/>
  <c r="D216"/>
  <c r="E216" s="1"/>
  <c r="A216" s="1"/>
  <c r="D98"/>
  <c r="E98" s="1"/>
  <c r="A98" s="1"/>
  <c r="D200"/>
  <c r="E200" s="1"/>
  <c r="A200" s="1"/>
  <c r="D214"/>
  <c r="E214" s="1"/>
  <c r="A214" s="1"/>
  <c r="D23"/>
  <c r="E23" s="1"/>
  <c r="A23" s="1"/>
  <c r="D191"/>
  <c r="E191" s="1"/>
  <c r="A191" s="1"/>
  <c r="D114"/>
  <c r="E114" s="1"/>
  <c r="A114" s="1"/>
  <c r="D125"/>
  <c r="E125" s="1"/>
  <c r="D213"/>
  <c r="E213" s="1"/>
  <c r="A213" s="1"/>
  <c r="D241"/>
  <c r="E241" s="1"/>
  <c r="A241" s="1"/>
  <c r="D59"/>
  <c r="E59" s="1"/>
  <c r="A59" s="1"/>
  <c r="D32"/>
  <c r="E32" s="1"/>
  <c r="A32" s="1"/>
  <c r="D5"/>
  <c r="E5" s="1"/>
  <c r="A5" s="1"/>
  <c r="D69"/>
  <c r="E69" s="1"/>
  <c r="A69" s="1"/>
  <c r="D212"/>
  <c r="E212" s="1"/>
  <c r="A212" s="1"/>
  <c r="D148"/>
  <c r="E148" s="1"/>
  <c r="A148" s="1"/>
  <c r="D54"/>
  <c r="E54" s="1"/>
  <c r="A54" s="1"/>
  <c r="D203"/>
  <c r="E203" s="1"/>
  <c r="A203" s="1"/>
  <c r="D139"/>
  <c r="E139" s="1"/>
  <c r="A139" s="1"/>
  <c r="D18"/>
  <c r="E18" s="1"/>
  <c r="A18" s="1"/>
  <c r="D190"/>
  <c r="E190" s="1"/>
  <c r="A190" s="1"/>
  <c r="D126"/>
  <c r="E126" s="1"/>
  <c r="A126" s="1"/>
  <c r="D26"/>
  <c r="E26" s="1"/>
  <c r="A26" s="1"/>
  <c r="D121"/>
  <c r="E121" s="1"/>
  <c r="D51"/>
  <c r="E51" s="1"/>
  <c r="A51" s="1"/>
  <c r="D13"/>
  <c r="E13" s="1"/>
  <c r="A13" s="1"/>
  <c r="D204"/>
  <c r="E204" s="1"/>
  <c r="D22"/>
  <c r="E22" s="1"/>
  <c r="A22" s="1"/>
  <c r="D97"/>
  <c r="E97" s="1"/>
  <c r="A97" s="1"/>
  <c r="D177"/>
  <c r="E177" s="1"/>
  <c r="A177" s="1"/>
  <c r="D197"/>
  <c r="E197" s="1"/>
  <c r="D47"/>
  <c r="E47" s="1"/>
  <c r="D20"/>
  <c r="E20" s="1"/>
  <c r="A20" s="1"/>
  <c r="D84"/>
  <c r="E84" s="1"/>
  <c r="A84" s="1"/>
  <c r="D57"/>
  <c r="E57" s="1"/>
  <c r="A57" s="1"/>
  <c r="D224"/>
  <c r="E224" s="1"/>
  <c r="D160"/>
  <c r="E160" s="1"/>
  <c r="A160" s="1"/>
  <c r="D96"/>
  <c r="E96" s="1"/>
  <c r="A96" s="1"/>
  <c r="D215"/>
  <c r="E215" s="1"/>
  <c r="D151"/>
  <c r="E151" s="1"/>
  <c r="D66"/>
  <c r="E66" s="1"/>
  <c r="A66" s="1"/>
  <c r="D202"/>
  <c r="E202" s="1"/>
  <c r="A202" s="1"/>
  <c r="D138"/>
  <c r="E138" s="1"/>
  <c r="D14"/>
  <c r="E14" s="1"/>
  <c r="A14" s="1"/>
  <c r="D165"/>
  <c r="E165" s="1"/>
  <c r="A165" s="1"/>
  <c r="D8"/>
  <c r="E8" s="1"/>
  <c r="A8" s="1"/>
  <c r="D29"/>
  <c r="E29" s="1"/>
  <c r="A29" s="1"/>
  <c r="D188"/>
  <c r="E188" s="1"/>
  <c r="D243"/>
  <c r="E243" s="1"/>
  <c r="A243" s="1"/>
  <c r="D173"/>
  <c r="E173" s="1"/>
  <c r="A173" s="1"/>
  <c r="D49"/>
  <c r="E49" s="1"/>
  <c r="A49" s="1"/>
  <c r="D223"/>
  <c r="E223" s="1"/>
  <c r="A223" s="1"/>
  <c r="D50"/>
  <c r="E50" s="1"/>
  <c r="A50" s="1"/>
  <c r="D134"/>
  <c r="E134" s="1"/>
  <c r="A134" s="1"/>
  <c r="D237"/>
  <c r="E237" s="1"/>
  <c r="D65"/>
  <c r="E65" s="1"/>
  <c r="D207"/>
  <c r="E207" s="1"/>
  <c r="A207" s="1"/>
  <c r="D34"/>
  <c r="E34" s="1"/>
  <c r="A34" s="1"/>
  <c r="D130"/>
  <c r="E130" s="1"/>
  <c r="A130" s="1"/>
  <c r="D7"/>
  <c r="E7" s="1"/>
  <c r="A7" s="1"/>
  <c r="D81"/>
  <c r="E81" s="1"/>
  <c r="A81" s="1"/>
  <c r="D195"/>
  <c r="E195" s="1"/>
  <c r="A195" s="1"/>
  <c r="D246"/>
  <c r="E246" s="1"/>
  <c r="A246" s="1"/>
  <c r="D118"/>
  <c r="E118" s="1"/>
  <c r="D129"/>
  <c r="E129" s="1"/>
  <c r="A129" s="1"/>
  <c r="D33"/>
  <c r="E33" s="1"/>
  <c r="A33" s="1"/>
  <c r="D239"/>
  <c r="E239" s="1"/>
  <c r="A239" s="1"/>
  <c r="D95"/>
  <c r="E95" s="1"/>
  <c r="A95" s="1"/>
  <c r="D146"/>
  <c r="E146" s="1"/>
  <c r="A146" s="1"/>
  <c r="D229"/>
  <c r="E229" s="1"/>
  <c r="A229" s="1"/>
  <c r="D101"/>
  <c r="E101" s="1"/>
  <c r="D11"/>
  <c r="E11" s="1"/>
  <c r="D75"/>
  <c r="E75" s="1"/>
  <c r="A75" s="1"/>
  <c r="D48"/>
  <c r="E48" s="1"/>
  <c r="A48" s="1"/>
  <c r="D21"/>
  <c r="E21" s="1"/>
  <c r="A21" s="1"/>
  <c r="D85"/>
  <c r="E85" s="1"/>
  <c r="D196"/>
  <c r="E196" s="1"/>
  <c r="A196" s="1"/>
  <c r="D251"/>
  <c r="E251" s="1"/>
  <c r="A251" s="1"/>
  <c r="D123"/>
  <c r="E123" s="1"/>
  <c r="A123" s="1"/>
  <c r="D238"/>
  <c r="E238" s="1"/>
  <c r="D110"/>
  <c r="E110" s="1"/>
  <c r="A110" s="1"/>
  <c r="D58"/>
  <c r="E58" s="1"/>
  <c r="A58" s="1"/>
  <c r="D45"/>
  <c r="E45" s="1"/>
  <c r="D227"/>
  <c r="E227" s="1"/>
  <c r="D10"/>
  <c r="E10" s="1"/>
  <c r="A10" s="1"/>
  <c r="D63"/>
  <c r="E63" s="1"/>
  <c r="A63" s="1"/>
  <c r="D9"/>
  <c r="E9" s="1"/>
  <c r="A9" s="1"/>
  <c r="D208"/>
  <c r="E208" s="1"/>
  <c r="D144"/>
  <c r="E144" s="1"/>
  <c r="A144" s="1"/>
  <c r="D199"/>
  <c r="E199" s="1"/>
  <c r="A199" s="1"/>
  <c r="D250"/>
  <c r="E250" s="1"/>
  <c r="A250" s="1"/>
  <c r="D122"/>
  <c r="E122" s="1"/>
  <c r="A122" s="1"/>
  <c r="D3"/>
  <c r="E3" s="1"/>
  <c r="D61"/>
  <c r="E61" s="1"/>
  <c r="A61" s="1"/>
  <c r="D211"/>
  <c r="E211" s="1"/>
  <c r="D232"/>
  <c r="E232" s="1"/>
  <c r="A232" s="1"/>
  <c r="D230"/>
  <c r="E230" s="1"/>
  <c r="A230" s="1"/>
  <c r="D55"/>
  <c r="E55" s="1"/>
  <c r="A55" s="1"/>
  <c r="D175"/>
  <c r="E175" s="1"/>
  <c r="D226"/>
  <c r="E226" s="1"/>
  <c r="D71"/>
  <c r="E71" s="1"/>
  <c r="A71" s="1"/>
  <c r="D163"/>
  <c r="E163" s="1"/>
  <c r="A163" s="1"/>
  <c r="D62"/>
  <c r="E62" s="1"/>
  <c r="D248"/>
  <c r="E248" s="1"/>
  <c r="D242"/>
  <c r="E242" s="1"/>
  <c r="A242" s="1"/>
  <c r="D46"/>
  <c r="E46" s="1"/>
  <c r="A46" s="1"/>
  <c r="D87"/>
  <c r="E87" s="1"/>
  <c r="A87" s="1"/>
  <c r="D136"/>
  <c r="E136" s="1"/>
  <c r="A136" s="1"/>
  <c r="D143"/>
  <c r="E143" s="1"/>
  <c r="A143" s="1"/>
  <c r="D198"/>
  <c r="E198" s="1"/>
  <c r="A198" s="1"/>
  <c r="D42"/>
  <c r="E42" s="1"/>
  <c r="A42" s="1"/>
  <c r="D35"/>
  <c r="E35" s="1"/>
  <c r="A35" s="1"/>
  <c r="D234"/>
  <c r="E234" s="1"/>
  <c r="A234" s="1"/>
  <c r="D128"/>
  <c r="E128" s="1"/>
  <c r="A128" s="1"/>
  <c r="D52"/>
  <c r="E52" s="1"/>
  <c r="A52" s="1"/>
  <c r="D169"/>
  <c r="E169" s="1"/>
  <c r="A169" s="1"/>
  <c r="D24"/>
  <c r="E24" s="1"/>
  <c r="A24" s="1"/>
  <c r="D158"/>
  <c r="E158" s="1"/>
  <c r="A158" s="1"/>
  <c r="D235"/>
  <c r="E235" s="1"/>
  <c r="A235" s="1"/>
  <c r="D37"/>
  <c r="E37" s="1"/>
  <c r="D137"/>
  <c r="E137" s="1"/>
  <c r="A137" s="1"/>
  <c r="D3" i="32"/>
  <c r="D43" i="30"/>
  <c r="E43" s="1"/>
  <c r="A43" s="1"/>
  <c r="D185"/>
  <c r="E185" s="1"/>
  <c r="A185" s="1"/>
  <c r="D157"/>
  <c r="E157" s="1"/>
  <c r="A157" s="1"/>
  <c r="M26" i="19"/>
  <c r="M14"/>
  <c r="M8"/>
  <c r="N8" s="1"/>
  <c r="O8" s="1"/>
  <c r="P8" s="1"/>
  <c r="M32"/>
  <c r="AO10"/>
  <c r="AO12" s="1"/>
  <c r="AR9" s="1"/>
  <c r="H3" i="29"/>
  <c r="H4"/>
  <c r="D2" i="18"/>
  <c r="E2" s="1"/>
  <c r="D3"/>
  <c r="E3" s="1"/>
  <c r="D19"/>
  <c r="E19" s="1"/>
  <c r="D35"/>
  <c r="E35" s="1"/>
  <c r="D51"/>
  <c r="E51" s="1"/>
  <c r="D67"/>
  <c r="E67" s="1"/>
  <c r="D83"/>
  <c r="E83" s="1"/>
  <c r="D8"/>
  <c r="E8" s="1"/>
  <c r="D24"/>
  <c r="E24" s="1"/>
  <c r="D40"/>
  <c r="E40" s="1"/>
  <c r="D56"/>
  <c r="E56" s="1"/>
  <c r="D72"/>
  <c r="E72" s="1"/>
  <c r="D88"/>
  <c r="E88" s="1"/>
  <c r="D17"/>
  <c r="E17" s="1"/>
  <c r="D33"/>
  <c r="E33" s="1"/>
  <c r="D49"/>
  <c r="E49" s="1"/>
  <c r="D65"/>
  <c r="E65" s="1"/>
  <c r="D81"/>
  <c r="E81" s="1"/>
  <c r="D10"/>
  <c r="E10" s="1"/>
  <c r="D26"/>
  <c r="E26" s="1"/>
  <c r="D42"/>
  <c r="E42" s="1"/>
  <c r="D58"/>
  <c r="E58" s="1"/>
  <c r="D74"/>
  <c r="E74" s="1"/>
  <c r="D90"/>
  <c r="E90" s="1"/>
  <c r="D106"/>
  <c r="E106" s="1"/>
  <c r="D122"/>
  <c r="E122" s="1"/>
  <c r="D138"/>
  <c r="E138" s="1"/>
  <c r="D154"/>
  <c r="E154" s="1"/>
  <c r="D170"/>
  <c r="E170" s="1"/>
  <c r="D186"/>
  <c r="E186" s="1"/>
  <c r="D202"/>
  <c r="E202" s="1"/>
  <c r="D218"/>
  <c r="E218" s="1"/>
  <c r="D238"/>
  <c r="E238" s="1"/>
  <c r="D103"/>
  <c r="E103" s="1"/>
  <c r="D119"/>
  <c r="E119" s="1"/>
  <c r="D135"/>
  <c r="E135" s="1"/>
  <c r="D151"/>
  <c r="E151" s="1"/>
  <c r="D167"/>
  <c r="E167" s="1"/>
  <c r="D183"/>
  <c r="E183" s="1"/>
  <c r="D199"/>
  <c r="E199" s="1"/>
  <c r="D215"/>
  <c r="E215" s="1"/>
  <c r="D231"/>
  <c r="E231" s="1"/>
  <c r="D247"/>
  <c r="E247" s="1"/>
  <c r="D92"/>
  <c r="E92" s="1"/>
  <c r="D108"/>
  <c r="E108" s="1"/>
  <c r="D124"/>
  <c r="E124" s="1"/>
  <c r="D140"/>
  <c r="E140" s="1"/>
  <c r="D156"/>
  <c r="E156" s="1"/>
  <c r="D172"/>
  <c r="E172" s="1"/>
  <c r="D188"/>
  <c r="E188" s="1"/>
  <c r="D204"/>
  <c r="E204" s="1"/>
  <c r="D220"/>
  <c r="E220" s="1"/>
  <c r="D236"/>
  <c r="E236" s="1"/>
  <c r="D97"/>
  <c r="E97" s="1"/>
  <c r="D113"/>
  <c r="E113" s="1"/>
  <c r="D129"/>
  <c r="E129" s="1"/>
  <c r="D145"/>
  <c r="E145" s="1"/>
  <c r="D161"/>
  <c r="E161" s="1"/>
  <c r="D177"/>
  <c r="E177" s="1"/>
  <c r="D193"/>
  <c r="E193" s="1"/>
  <c r="D209"/>
  <c r="E209" s="1"/>
  <c r="D225"/>
  <c r="E225" s="1"/>
  <c r="D241"/>
  <c r="E241" s="1"/>
  <c r="D242"/>
  <c r="E242" s="1"/>
  <c r="D7"/>
  <c r="E7" s="1"/>
  <c r="D23"/>
  <c r="E23" s="1"/>
  <c r="D39"/>
  <c r="E39" s="1"/>
  <c r="D55"/>
  <c r="E55" s="1"/>
  <c r="D71"/>
  <c r="E71" s="1"/>
  <c r="D87"/>
  <c r="E87" s="1"/>
  <c r="D12"/>
  <c r="E12" s="1"/>
  <c r="D28"/>
  <c r="E28" s="1"/>
  <c r="D44"/>
  <c r="E44" s="1"/>
  <c r="D60"/>
  <c r="E60" s="1"/>
  <c r="D76"/>
  <c r="E76" s="1"/>
  <c r="D5"/>
  <c r="E5" s="1"/>
  <c r="D21"/>
  <c r="E21" s="1"/>
  <c r="D37"/>
  <c r="E37" s="1"/>
  <c r="D53"/>
  <c r="E53" s="1"/>
  <c r="D69"/>
  <c r="E69" s="1"/>
  <c r="D85"/>
  <c r="E85" s="1"/>
  <c r="D14"/>
  <c r="E14" s="1"/>
  <c r="D30"/>
  <c r="E30" s="1"/>
  <c r="D46"/>
  <c r="E46" s="1"/>
  <c r="D62"/>
  <c r="E62" s="1"/>
  <c r="D78"/>
  <c r="E78" s="1"/>
  <c r="D94"/>
  <c r="E94" s="1"/>
  <c r="D110"/>
  <c r="E110" s="1"/>
  <c r="D126"/>
  <c r="E126" s="1"/>
  <c r="D142"/>
  <c r="E142" s="1"/>
  <c r="D158"/>
  <c r="E158" s="1"/>
  <c r="D174"/>
  <c r="E174" s="1"/>
  <c r="D190"/>
  <c r="E190" s="1"/>
  <c r="D206"/>
  <c r="E206" s="1"/>
  <c r="D222"/>
  <c r="E222" s="1"/>
  <c r="D246"/>
  <c r="E246" s="1"/>
  <c r="D107"/>
  <c r="E107" s="1"/>
  <c r="D123"/>
  <c r="E123" s="1"/>
  <c r="D139"/>
  <c r="E139" s="1"/>
  <c r="D155"/>
  <c r="E155" s="1"/>
  <c r="D171"/>
  <c r="E171" s="1"/>
  <c r="D187"/>
  <c r="E187" s="1"/>
  <c r="D203"/>
  <c r="E203" s="1"/>
  <c r="D219"/>
  <c r="E219" s="1"/>
  <c r="D235"/>
  <c r="E235" s="1"/>
  <c r="D251"/>
  <c r="E251" s="1"/>
  <c r="D96"/>
  <c r="E96" s="1"/>
  <c r="D112"/>
  <c r="E112" s="1"/>
  <c r="D128"/>
  <c r="E128" s="1"/>
  <c r="D144"/>
  <c r="E144" s="1"/>
  <c r="D160"/>
  <c r="E160" s="1"/>
  <c r="D176"/>
  <c r="E176" s="1"/>
  <c r="D192"/>
  <c r="E192" s="1"/>
  <c r="D208"/>
  <c r="E208" s="1"/>
  <c r="D224"/>
  <c r="E224" s="1"/>
  <c r="D244"/>
  <c r="E244" s="1"/>
  <c r="D101"/>
  <c r="E101" s="1"/>
  <c r="D117"/>
  <c r="E117" s="1"/>
  <c r="D133"/>
  <c r="E133" s="1"/>
  <c r="D149"/>
  <c r="E149" s="1"/>
  <c r="D165"/>
  <c r="E165" s="1"/>
  <c r="D181"/>
  <c r="E181" s="1"/>
  <c r="D197"/>
  <c r="E197" s="1"/>
  <c r="D213"/>
  <c r="E213" s="1"/>
  <c r="D229"/>
  <c r="E229" s="1"/>
  <c r="D245"/>
  <c r="E245" s="1"/>
  <c r="D250"/>
  <c r="E250" s="1"/>
  <c r="D11"/>
  <c r="E11" s="1"/>
  <c r="D27"/>
  <c r="E27" s="1"/>
  <c r="D43"/>
  <c r="E43" s="1"/>
  <c r="D59"/>
  <c r="E59" s="1"/>
  <c r="D75"/>
  <c r="E75" s="1"/>
  <c r="D91"/>
  <c r="E91" s="1"/>
  <c r="D16"/>
  <c r="E16" s="1"/>
  <c r="D32"/>
  <c r="E32" s="1"/>
  <c r="D48"/>
  <c r="E48" s="1"/>
  <c r="D64"/>
  <c r="E64" s="1"/>
  <c r="D80"/>
  <c r="E80" s="1"/>
  <c r="D9"/>
  <c r="E9" s="1"/>
  <c r="D25"/>
  <c r="E25" s="1"/>
  <c r="D41"/>
  <c r="E41" s="1"/>
  <c r="D57"/>
  <c r="E57" s="1"/>
  <c r="D73"/>
  <c r="E73" s="1"/>
  <c r="D89"/>
  <c r="E89" s="1"/>
  <c r="D18"/>
  <c r="E18" s="1"/>
  <c r="D34"/>
  <c r="E34" s="1"/>
  <c r="D50"/>
  <c r="E50" s="1"/>
  <c r="D66"/>
  <c r="E66" s="1"/>
  <c r="D82"/>
  <c r="E82" s="1"/>
  <c r="D98"/>
  <c r="E98" s="1"/>
  <c r="D114"/>
  <c r="E114" s="1"/>
  <c r="D130"/>
  <c r="E130" s="1"/>
  <c r="D146"/>
  <c r="E146" s="1"/>
  <c r="D162"/>
  <c r="E162" s="1"/>
  <c r="D178"/>
  <c r="E178" s="1"/>
  <c r="D194"/>
  <c r="E194" s="1"/>
  <c r="D210"/>
  <c r="E210" s="1"/>
  <c r="D226"/>
  <c r="E226" s="1"/>
  <c r="D95"/>
  <c r="E95" s="1"/>
  <c r="D111"/>
  <c r="E111" s="1"/>
  <c r="D127"/>
  <c r="E127" s="1"/>
  <c r="D143"/>
  <c r="E143" s="1"/>
  <c r="D159"/>
  <c r="E159" s="1"/>
  <c r="D175"/>
  <c r="E175" s="1"/>
  <c r="D191"/>
  <c r="E191" s="1"/>
  <c r="D207"/>
  <c r="E207" s="1"/>
  <c r="D223"/>
  <c r="E223" s="1"/>
  <c r="D239"/>
  <c r="E239" s="1"/>
  <c r="D240"/>
  <c r="E240" s="1"/>
  <c r="D100"/>
  <c r="E100" s="1"/>
  <c r="D116"/>
  <c r="E116" s="1"/>
  <c r="D132"/>
  <c r="E132" s="1"/>
  <c r="D148"/>
  <c r="E148" s="1"/>
  <c r="D164"/>
  <c r="E164" s="1"/>
  <c r="D180"/>
  <c r="E180" s="1"/>
  <c r="D196"/>
  <c r="E196" s="1"/>
  <c r="D212"/>
  <c r="E212" s="1"/>
  <c r="D228"/>
  <c r="E228" s="1"/>
  <c r="D105"/>
  <c r="E105" s="1"/>
  <c r="D121"/>
  <c r="E121" s="1"/>
  <c r="D137"/>
  <c r="E137" s="1"/>
  <c r="D153"/>
  <c r="E153" s="1"/>
  <c r="D169"/>
  <c r="E169" s="1"/>
  <c r="D185"/>
  <c r="E185" s="1"/>
  <c r="D201"/>
  <c r="E201" s="1"/>
  <c r="D217"/>
  <c r="E217" s="1"/>
  <c r="D233"/>
  <c r="E233" s="1"/>
  <c r="D249"/>
  <c r="E249" s="1"/>
  <c r="D15"/>
  <c r="E15" s="1"/>
  <c r="D31"/>
  <c r="E31" s="1"/>
  <c r="D47"/>
  <c r="E47" s="1"/>
  <c r="D63"/>
  <c r="E63" s="1"/>
  <c r="D79"/>
  <c r="E79" s="1"/>
  <c r="D4"/>
  <c r="E4" s="1"/>
  <c r="D20"/>
  <c r="E20" s="1"/>
  <c r="D36"/>
  <c r="E36" s="1"/>
  <c r="D52"/>
  <c r="E52" s="1"/>
  <c r="D68"/>
  <c r="E68" s="1"/>
  <c r="D84"/>
  <c r="E84" s="1"/>
  <c r="D13"/>
  <c r="E13" s="1"/>
  <c r="D29"/>
  <c r="E29" s="1"/>
  <c r="D45"/>
  <c r="E45" s="1"/>
  <c r="D61"/>
  <c r="E61" s="1"/>
  <c r="D77"/>
  <c r="E77" s="1"/>
  <c r="D6"/>
  <c r="E6" s="1"/>
  <c r="D22"/>
  <c r="E22" s="1"/>
  <c r="D38"/>
  <c r="E38" s="1"/>
  <c r="D54"/>
  <c r="E54" s="1"/>
  <c r="D70"/>
  <c r="E70" s="1"/>
  <c r="D86"/>
  <c r="E86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27"/>
  <c r="E227" s="1"/>
  <c r="D243"/>
  <c r="E243" s="1"/>
  <c r="D248"/>
  <c r="E248" s="1"/>
  <c r="D104"/>
  <c r="E104" s="1"/>
  <c r="D120"/>
  <c r="E120" s="1"/>
  <c r="D136"/>
  <c r="E136" s="1"/>
  <c r="D152"/>
  <c r="E152" s="1"/>
  <c r="D168"/>
  <c r="E168" s="1"/>
  <c r="D184"/>
  <c r="E184" s="1"/>
  <c r="D200"/>
  <c r="E200" s="1"/>
  <c r="D216"/>
  <c r="E216" s="1"/>
  <c r="D232"/>
  <c r="E232" s="1"/>
  <c r="D93"/>
  <c r="E93" s="1"/>
  <c r="D109"/>
  <c r="E109" s="1"/>
  <c r="D125"/>
  <c r="E125" s="1"/>
  <c r="D141"/>
  <c r="E141" s="1"/>
  <c r="D157"/>
  <c r="E157" s="1"/>
  <c r="D173"/>
  <c r="E173" s="1"/>
  <c r="D189"/>
  <c r="E189" s="1"/>
  <c r="D205"/>
  <c r="E205" s="1"/>
  <c r="D221"/>
  <c r="E221" s="1"/>
  <c r="D237"/>
  <c r="E237" s="1"/>
  <c r="D234"/>
  <c r="E234" s="1"/>
  <c r="AC4" i="19"/>
  <c r="J5"/>
  <c r="AP13" i="25"/>
  <c r="N8"/>
  <c r="S8" s="1"/>
  <c r="N32"/>
  <c r="S32" s="1"/>
  <c r="N20"/>
  <c r="S20" s="1"/>
  <c r="N14"/>
  <c r="S14" s="1"/>
  <c r="N26"/>
  <c r="S26" s="1"/>
  <c r="Z4"/>
  <c r="AB4"/>
  <c r="Y4"/>
  <c r="X4"/>
  <c r="X8"/>
  <c r="AA8"/>
  <c r="AB8"/>
  <c r="Z8"/>
  <c r="AD37" i="27"/>
  <c r="AC37" s="1"/>
  <c r="AE37"/>
  <c r="AE7" i="29"/>
  <c r="K9" s="1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X238" i="25"/>
  <c r="AA238"/>
  <c r="AB238"/>
  <c r="Z238"/>
  <c r="Y238"/>
  <c r="AA48"/>
  <c r="Z48"/>
  <c r="AB48"/>
  <c r="Y48"/>
  <c r="X48"/>
  <c r="AA93"/>
  <c r="Z93"/>
  <c r="AB93"/>
  <c r="Y93"/>
  <c r="X93"/>
  <c r="Y272"/>
  <c r="X272"/>
  <c r="AA272"/>
  <c r="AB272"/>
  <c r="Z272"/>
  <c r="AB197"/>
  <c r="AA197"/>
  <c r="Z197"/>
  <c r="X197"/>
  <c r="Y197"/>
  <c r="X183"/>
  <c r="AA183"/>
  <c r="Z183"/>
  <c r="AB183"/>
  <c r="Y183"/>
  <c r="X67"/>
  <c r="AB67"/>
  <c r="AA67"/>
  <c r="Y67"/>
  <c r="Z67"/>
  <c r="AB144"/>
  <c r="Y144"/>
  <c r="AA144"/>
  <c r="X144"/>
  <c r="Z144"/>
  <c r="AA263"/>
  <c r="Z263"/>
  <c r="AB263"/>
  <c r="Y263"/>
  <c r="X263"/>
  <c r="X255"/>
  <c r="AB255"/>
  <c r="AA255"/>
  <c r="Y255"/>
  <c r="Z255"/>
  <c r="X215"/>
  <c r="AA215"/>
  <c r="Z215"/>
  <c r="AB215"/>
  <c r="Y215"/>
  <c r="X13"/>
  <c r="AB13"/>
  <c r="Z13"/>
  <c r="AA13"/>
  <c r="Y13"/>
  <c r="X96"/>
  <c r="AB96"/>
  <c r="AA96"/>
  <c r="Y96"/>
  <c r="Z96"/>
  <c r="AA230"/>
  <c r="Y230"/>
  <c r="AB230"/>
  <c r="Z230"/>
  <c r="X230"/>
  <c r="X264"/>
  <c r="AA264"/>
  <c r="Y264"/>
  <c r="Z264"/>
  <c r="AB264"/>
  <c r="X119"/>
  <c r="AA119"/>
  <c r="Z119"/>
  <c r="AB119"/>
  <c r="Y119"/>
  <c r="X45"/>
  <c r="AA45"/>
  <c r="Y45"/>
  <c r="Z45"/>
  <c r="AB45"/>
  <c r="AA27"/>
  <c r="Y27"/>
  <c r="Z27"/>
  <c r="AB27"/>
  <c r="X27"/>
  <c r="X165"/>
  <c r="Y165"/>
  <c r="AA165"/>
  <c r="AB165"/>
  <c r="Z165"/>
  <c r="X62"/>
  <c r="Y62"/>
  <c r="AA62"/>
  <c r="Z62"/>
  <c r="AB62"/>
  <c r="X133"/>
  <c r="AA133"/>
  <c r="AB133"/>
  <c r="Z133"/>
  <c r="Y133"/>
  <c r="AB262"/>
  <c r="AA262"/>
  <c r="Y262"/>
  <c r="X262"/>
  <c r="Z262"/>
  <c r="AA24"/>
  <c r="Z24"/>
  <c r="X24"/>
  <c r="Y24"/>
  <c r="AB24"/>
  <c r="X158"/>
  <c r="Y158"/>
  <c r="AA158"/>
  <c r="Z158"/>
  <c r="AB158"/>
  <c r="X83"/>
  <c r="Y83"/>
  <c r="AA83"/>
  <c r="AB83"/>
  <c r="Z83"/>
  <c r="X177"/>
  <c r="AA177"/>
  <c r="Y177"/>
  <c r="AB177"/>
  <c r="Z177"/>
  <c r="AA283"/>
  <c r="AB283"/>
  <c r="Z283"/>
  <c r="X283"/>
  <c r="Y283"/>
  <c r="AA270"/>
  <c r="AB270"/>
  <c r="Y270"/>
  <c r="Z270"/>
  <c r="X270"/>
  <c r="AB214"/>
  <c r="AA214"/>
  <c r="Z214"/>
  <c r="X214"/>
  <c r="Y214"/>
  <c r="X69"/>
  <c r="Z69"/>
  <c r="Y69"/>
  <c r="AA69"/>
  <c r="AB69"/>
  <c r="Y160"/>
  <c r="X160"/>
  <c r="AA160"/>
  <c r="AB160"/>
  <c r="Z160"/>
  <c r="AB269"/>
  <c r="Y269"/>
  <c r="AA269"/>
  <c r="X269"/>
  <c r="Z269"/>
  <c r="X210"/>
  <c r="AA210"/>
  <c r="Y210"/>
  <c r="Z210"/>
  <c r="AB210"/>
  <c r="AA21"/>
  <c r="Z21"/>
  <c r="AB21"/>
  <c r="Y21"/>
  <c r="X21"/>
  <c r="X111"/>
  <c r="AA111"/>
  <c r="Y111"/>
  <c r="Z111"/>
  <c r="AB111"/>
  <c r="AB121"/>
  <c r="X121"/>
  <c r="Z121"/>
  <c r="Y121"/>
  <c r="AA121"/>
  <c r="X206"/>
  <c r="AA206"/>
  <c r="Y206"/>
  <c r="Z206"/>
  <c r="AB206"/>
  <c r="X123"/>
  <c r="AA123"/>
  <c r="AB123"/>
  <c r="Z123"/>
  <c r="Y123"/>
  <c r="X141"/>
  <c r="AA141"/>
  <c r="Z141"/>
  <c r="AB141"/>
  <c r="Y141"/>
  <c r="AA127"/>
  <c r="Y127"/>
  <c r="AB127"/>
  <c r="Z127"/>
  <c r="X127"/>
  <c r="Y172"/>
  <c r="Z172"/>
  <c r="X172"/>
  <c r="AB172"/>
  <c r="AA172"/>
  <c r="Y180"/>
  <c r="AA180"/>
  <c r="X180"/>
  <c r="Z180"/>
  <c r="AB180"/>
  <c r="X3"/>
  <c r="Y3"/>
  <c r="Z3"/>
  <c r="AA3"/>
  <c r="AB3"/>
  <c r="AB150"/>
  <c r="X150"/>
  <c r="AA150"/>
  <c r="Y150"/>
  <c r="Z150"/>
  <c r="Z103"/>
  <c r="X103"/>
  <c r="Y103"/>
  <c r="AB103"/>
  <c r="AA103"/>
  <c r="AA85"/>
  <c r="AB85"/>
  <c r="Z85"/>
  <c r="X85"/>
  <c r="Y85"/>
  <c r="X152"/>
  <c r="AA152"/>
  <c r="Z152"/>
  <c r="AB152"/>
  <c r="Y152"/>
  <c r="Z88"/>
  <c r="X88"/>
  <c r="AB88"/>
  <c r="AA88"/>
  <c r="Y88"/>
  <c r="AA192"/>
  <c r="AB192"/>
  <c r="Z192"/>
  <c r="Y192"/>
  <c r="X192"/>
  <c r="AB248"/>
  <c r="Y248"/>
  <c r="AA248"/>
  <c r="X248"/>
  <c r="Z248"/>
  <c r="AA189"/>
  <c r="AB189"/>
  <c r="Z189"/>
  <c r="Y189"/>
  <c r="X189"/>
  <c r="X29"/>
  <c r="AB29"/>
  <c r="Z29"/>
  <c r="AA29"/>
  <c r="Y29"/>
  <c r="AA76"/>
  <c r="Y76"/>
  <c r="Z76"/>
  <c r="AB76"/>
  <c r="X76"/>
  <c r="X231"/>
  <c r="Z231"/>
  <c r="Y231"/>
  <c r="AA231"/>
  <c r="AB231"/>
  <c r="X101"/>
  <c r="AA101"/>
  <c r="Y101"/>
  <c r="Z101"/>
  <c r="AB101"/>
  <c r="AA58"/>
  <c r="Z58"/>
  <c r="AB58"/>
  <c r="Y58"/>
  <c r="X58"/>
  <c r="AA181"/>
  <c r="Y181"/>
  <c r="AB181"/>
  <c r="Z181"/>
  <c r="X181"/>
  <c r="AA171"/>
  <c r="Z171"/>
  <c r="AB171"/>
  <c r="Y171"/>
  <c r="X171"/>
  <c r="X224"/>
  <c r="Z224"/>
  <c r="Y224"/>
  <c r="AA224"/>
  <c r="AB224"/>
  <c r="AA9"/>
  <c r="Z9"/>
  <c r="AB9"/>
  <c r="Y9"/>
  <c r="X9"/>
  <c r="AA87"/>
  <c r="X87"/>
  <c r="Z87"/>
  <c r="AB87"/>
  <c r="Y87"/>
  <c r="AA227"/>
  <c r="Z227"/>
  <c r="AB227"/>
  <c r="Y227"/>
  <c r="X227"/>
  <c r="AB140"/>
  <c r="Y140"/>
  <c r="AA140"/>
  <c r="X140"/>
  <c r="Z140"/>
  <c r="X184"/>
  <c r="AB184"/>
  <c r="AA184"/>
  <c r="Y184"/>
  <c r="Z184"/>
  <c r="AB169"/>
  <c r="AA169"/>
  <c r="Z169"/>
  <c r="X169"/>
  <c r="Y169"/>
  <c r="AA6"/>
  <c r="Y6"/>
  <c r="AB6"/>
  <c r="Z6"/>
  <c r="X6"/>
  <c r="AA157"/>
  <c r="Y157"/>
  <c r="AB157"/>
  <c r="Z157"/>
  <c r="X157"/>
  <c r="AA70"/>
  <c r="X70"/>
  <c r="Z70"/>
  <c r="AB70"/>
  <c r="Y70"/>
  <c r="AB148"/>
  <c r="X148"/>
  <c r="AA148"/>
  <c r="Y148"/>
  <c r="Z148"/>
  <c r="Y63"/>
  <c r="AA63"/>
  <c r="AB63"/>
  <c r="Z63"/>
  <c r="X63"/>
  <c r="AB10"/>
  <c r="X10"/>
  <c r="Y10"/>
  <c r="AA10"/>
  <c r="Z10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X79" i="25"/>
  <c r="Z79"/>
  <c r="Y79"/>
  <c r="AA79"/>
  <c r="AB79"/>
  <c r="X186"/>
  <c r="Z186"/>
  <c r="Y186"/>
  <c r="AA186"/>
  <c r="AB186"/>
  <c r="Y126"/>
  <c r="AB126"/>
  <c r="AA126"/>
  <c r="Z126"/>
  <c r="X126"/>
  <c r="X90"/>
  <c r="AA90"/>
  <c r="Z90"/>
  <c r="AB90"/>
  <c r="Y90"/>
  <c r="AB26"/>
  <c r="X26"/>
  <c r="AA26"/>
  <c r="Y26"/>
  <c r="Z26"/>
  <c r="AB125"/>
  <c r="X125"/>
  <c r="AA125"/>
  <c r="Y125"/>
  <c r="Z125"/>
  <c r="Y91"/>
  <c r="AB91"/>
  <c r="X91"/>
  <c r="Z91"/>
  <c r="AA91"/>
  <c r="X205"/>
  <c r="AA205"/>
  <c r="Z205"/>
  <c r="AB205"/>
  <c r="Y205"/>
  <c r="Z113"/>
  <c r="AB113"/>
  <c r="Y113"/>
  <c r="AA113"/>
  <c r="X113"/>
  <c r="Z57"/>
  <c r="AB57"/>
  <c r="X57"/>
  <c r="AA57"/>
  <c r="Y57"/>
  <c r="AB11"/>
  <c r="X11"/>
  <c r="Z11"/>
  <c r="Y11"/>
  <c r="AA11"/>
  <c r="Y204"/>
  <c r="X204"/>
  <c r="AB204"/>
  <c r="Z204"/>
  <c r="AA204"/>
  <c r="AB52"/>
  <c r="X52"/>
  <c r="Z52"/>
  <c r="Y52"/>
  <c r="AA52"/>
  <c r="X117"/>
  <c r="AA117"/>
  <c r="Z117"/>
  <c r="AB117"/>
  <c r="Y117"/>
  <c r="Z241"/>
  <c r="X241"/>
  <c r="AB241"/>
  <c r="AA241"/>
  <c r="Y241"/>
  <c r="Y285"/>
  <c r="AA285"/>
  <c r="X285"/>
  <c r="Z285"/>
  <c r="AB285"/>
  <c r="Y112"/>
  <c r="AB112"/>
  <c r="AA112"/>
  <c r="Z112"/>
  <c r="X112"/>
  <c r="AB108"/>
  <c r="X108"/>
  <c r="AA108"/>
  <c r="Y108"/>
  <c r="Z108"/>
  <c r="AB64"/>
  <c r="Z64"/>
  <c r="AA64"/>
  <c r="Y64"/>
  <c r="X64"/>
  <c r="AB281"/>
  <c r="AA281"/>
  <c r="X281"/>
  <c r="Z281"/>
  <c r="Y281"/>
  <c r="X195"/>
  <c r="Z195"/>
  <c r="AB195"/>
  <c r="AA195"/>
  <c r="Y195"/>
  <c r="X107"/>
  <c r="Z107"/>
  <c r="AA107"/>
  <c r="Y107"/>
  <c r="AB107"/>
  <c r="X164"/>
  <c r="Y164"/>
  <c r="AB164"/>
  <c r="AA164"/>
  <c r="Z164"/>
  <c r="AB142"/>
  <c r="AA142"/>
  <c r="X142"/>
  <c r="Z142"/>
  <c r="Y142"/>
  <c r="AB274"/>
  <c r="AA274"/>
  <c r="Y274"/>
  <c r="X274"/>
  <c r="Z274"/>
  <c r="AB19"/>
  <c r="AA19"/>
  <c r="X19"/>
  <c r="Z19"/>
  <c r="Y19"/>
  <c r="Z153"/>
  <c r="X153"/>
  <c r="AA153"/>
  <c r="Y153"/>
  <c r="AB153"/>
  <c r="X75"/>
  <c r="Z75"/>
  <c r="AA75"/>
  <c r="Y75"/>
  <c r="AB75"/>
  <c r="X37"/>
  <c r="Z37"/>
  <c r="AB37"/>
  <c r="AA37"/>
  <c r="Y37"/>
  <c r="AB179"/>
  <c r="X179"/>
  <c r="Z179"/>
  <c r="Y179"/>
  <c r="AA179"/>
  <c r="Z211"/>
  <c r="AB211"/>
  <c r="Y211"/>
  <c r="AA211"/>
  <c r="X211"/>
  <c r="X114"/>
  <c r="AA114"/>
  <c r="Z114"/>
  <c r="AB114"/>
  <c r="Y114"/>
  <c r="AB55"/>
  <c r="X55"/>
  <c r="AA55"/>
  <c r="Y55"/>
  <c r="Z55"/>
  <c r="Y176"/>
  <c r="X176"/>
  <c r="AB176"/>
  <c r="Z176"/>
  <c r="AA176"/>
  <c r="X61"/>
  <c r="AA61"/>
  <c r="Y61"/>
  <c r="AB61"/>
  <c r="Z61"/>
  <c r="AB132"/>
  <c r="X132"/>
  <c r="AA132"/>
  <c r="Y132"/>
  <c r="Z132"/>
  <c r="X258"/>
  <c r="Z258"/>
  <c r="AB258"/>
  <c r="Y258"/>
  <c r="AA258"/>
  <c r="AA50"/>
  <c r="Y50"/>
  <c r="Z50"/>
  <c r="X50"/>
  <c r="AB50"/>
  <c r="X42"/>
  <c r="AA42"/>
  <c r="Y42"/>
  <c r="Z42"/>
  <c r="AB42"/>
  <c r="Z280"/>
  <c r="AB280"/>
  <c r="Y280"/>
  <c r="X280"/>
  <c r="AA280"/>
  <c r="X202"/>
  <c r="Z202"/>
  <c r="AA202"/>
  <c r="Y202"/>
  <c r="AB202"/>
  <c r="AB247"/>
  <c r="AA247"/>
  <c r="Z247"/>
  <c r="X247"/>
  <c r="Y247"/>
  <c r="AA104"/>
  <c r="Y104"/>
  <c r="Z104"/>
  <c r="AB104"/>
  <c r="X104"/>
  <c r="AB60"/>
  <c r="Z60"/>
  <c r="AA60"/>
  <c r="Y60"/>
  <c r="X60"/>
  <c r="AA187"/>
  <c r="Y187"/>
  <c r="AB187"/>
  <c r="Z187"/>
  <c r="X187"/>
  <c r="Z239"/>
  <c r="AB239"/>
  <c r="Y239"/>
  <c r="X239"/>
  <c r="AA239"/>
  <c r="AB216"/>
  <c r="AA216"/>
  <c r="Y216"/>
  <c r="Z216"/>
  <c r="X216"/>
  <c r="Y250"/>
  <c r="Z250"/>
  <c r="AB250"/>
  <c r="X250"/>
  <c r="AA250"/>
  <c r="Y51"/>
  <c r="X51"/>
  <c r="AB51"/>
  <c r="AA51"/>
  <c r="Z51"/>
  <c r="Y185"/>
  <c r="AB185"/>
  <c r="Z185"/>
  <c r="X185"/>
  <c r="AA185"/>
  <c r="AA109"/>
  <c r="AB109"/>
  <c r="Y109"/>
  <c r="Z109"/>
  <c r="X109"/>
  <c r="AA282"/>
  <c r="Z282"/>
  <c r="X282"/>
  <c r="Y282"/>
  <c r="AB282"/>
  <c r="Z78"/>
  <c r="X78"/>
  <c r="AB78"/>
  <c r="Y78"/>
  <c r="AA78"/>
  <c r="Y155"/>
  <c r="Z155"/>
  <c r="X155"/>
  <c r="AB155"/>
  <c r="AA155"/>
  <c r="AB240"/>
  <c r="X240"/>
  <c r="AA240"/>
  <c r="Y240"/>
  <c r="Z240"/>
  <c r="AB38"/>
  <c r="X38"/>
  <c r="Z38"/>
  <c r="Y38"/>
  <c r="AA38"/>
  <c r="Y166"/>
  <c r="AA166"/>
  <c r="X166"/>
  <c r="Z166"/>
  <c r="AB166"/>
  <c r="X237"/>
  <c r="AA237"/>
  <c r="Z237"/>
  <c r="AB237"/>
  <c r="Y237"/>
  <c r="Z43"/>
  <c r="AB43"/>
  <c r="Y43"/>
  <c r="AA43"/>
  <c r="X43"/>
  <c r="AB228"/>
  <c r="X228"/>
  <c r="AA228"/>
  <c r="Y228"/>
  <c r="Z228"/>
  <c r="Y49"/>
  <c r="X49"/>
  <c r="AB49"/>
  <c r="Z49"/>
  <c r="AA49"/>
  <c r="Z116"/>
  <c r="AB116"/>
  <c r="Y116"/>
  <c r="AA116"/>
  <c r="X116"/>
  <c r="Z279"/>
  <c r="Y279"/>
  <c r="X279"/>
  <c r="AA279"/>
  <c r="AB279"/>
  <c r="AB277"/>
  <c r="X277"/>
  <c r="AA277"/>
  <c r="Y277"/>
  <c r="Z277"/>
  <c r="AB260"/>
  <c r="X260"/>
  <c r="AA260"/>
  <c r="Y260"/>
  <c r="Z260"/>
  <c r="X110"/>
  <c r="AA110"/>
  <c r="Z110"/>
  <c r="AB110"/>
  <c r="Y110"/>
  <c r="Z74"/>
  <c r="AB74"/>
  <c r="X74"/>
  <c r="AA74"/>
  <c r="Y74"/>
  <c r="Z198"/>
  <c r="AB198"/>
  <c r="Y198"/>
  <c r="AA198"/>
  <c r="X198"/>
  <c r="Z244"/>
  <c r="AB244"/>
  <c r="Y244"/>
  <c r="AA244"/>
  <c r="X244"/>
  <c r="Z84"/>
  <c r="X84"/>
  <c r="Y84"/>
  <c r="AA84"/>
  <c r="AB84"/>
  <c r="Z56"/>
  <c r="X56"/>
  <c r="Y56"/>
  <c r="AB56"/>
  <c r="AA56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X168" i="25"/>
  <c r="AA168"/>
  <c r="Z168"/>
  <c r="AB168"/>
  <c r="Y168"/>
  <c r="AB94"/>
  <c r="X94"/>
  <c r="AA94"/>
  <c r="Y94"/>
  <c r="Z94"/>
  <c r="AA12"/>
  <c r="Y12"/>
  <c r="Z12"/>
  <c r="X12"/>
  <c r="AB12"/>
  <c r="AA174"/>
  <c r="X174"/>
  <c r="Z174"/>
  <c r="AB174"/>
  <c r="Y174"/>
  <c r="AA106"/>
  <c r="X106"/>
  <c r="Z106"/>
  <c r="AB106"/>
  <c r="Y106"/>
  <c r="Z251"/>
  <c r="AA251"/>
  <c r="Y251"/>
  <c r="AB251"/>
  <c r="X251"/>
  <c r="AB22"/>
  <c r="Y22"/>
  <c r="X22"/>
  <c r="AA22"/>
  <c r="Z22"/>
  <c r="AB34"/>
  <c r="Z34"/>
  <c r="X34"/>
  <c r="AA34"/>
  <c r="Y34"/>
  <c r="AB209"/>
  <c r="Y209"/>
  <c r="X209"/>
  <c r="AA209"/>
  <c r="Z209"/>
  <c r="AA92"/>
  <c r="X92"/>
  <c r="Z92"/>
  <c r="AB92"/>
  <c r="Y92"/>
  <c r="AB131"/>
  <c r="Y131"/>
  <c r="X131"/>
  <c r="AA131"/>
  <c r="Z131"/>
  <c r="Z115"/>
  <c r="X115"/>
  <c r="Y115"/>
  <c r="AB115"/>
  <c r="AA115"/>
  <c r="Z136"/>
  <c r="AB136"/>
  <c r="Y136"/>
  <c r="AA136"/>
  <c r="X136"/>
  <c r="AB100"/>
  <c r="Y100"/>
  <c r="X100"/>
  <c r="AA100"/>
  <c r="Z100"/>
  <c r="Z5"/>
  <c r="X5"/>
  <c r="Y5"/>
  <c r="AB5"/>
  <c r="AA5"/>
  <c r="Z190"/>
  <c r="AA190"/>
  <c r="Y190"/>
  <c r="X190"/>
  <c r="AB190"/>
  <c r="AA47"/>
  <c r="X47"/>
  <c r="Z47"/>
  <c r="AB47"/>
  <c r="Y47"/>
  <c r="Z98"/>
  <c r="AB98"/>
  <c r="Y98"/>
  <c r="AA98"/>
  <c r="X98"/>
  <c r="Z271"/>
  <c r="AB271"/>
  <c r="X271"/>
  <c r="Y271"/>
  <c r="AA271"/>
  <c r="Z232"/>
  <c r="AB232"/>
  <c r="AA232"/>
  <c r="Y232"/>
  <c r="X232"/>
  <c r="AA33"/>
  <c r="Y33"/>
  <c r="AB33"/>
  <c r="Z33"/>
  <c r="X33"/>
  <c r="AA208"/>
  <c r="Y208"/>
  <c r="AB208"/>
  <c r="Z208"/>
  <c r="X208"/>
  <c r="AA191"/>
  <c r="AB191"/>
  <c r="X191"/>
  <c r="Z191"/>
  <c r="Y191"/>
  <c r="Y257"/>
  <c r="AA257"/>
  <c r="X257"/>
  <c r="AB257"/>
  <c r="Z257"/>
  <c r="AB68"/>
  <c r="Z68"/>
  <c r="AA68"/>
  <c r="X68"/>
  <c r="Y68"/>
  <c r="AB44"/>
  <c r="Z44"/>
  <c r="AA44"/>
  <c r="X44"/>
  <c r="Y44"/>
  <c r="AB147"/>
  <c r="Y147"/>
  <c r="AA147"/>
  <c r="X147"/>
  <c r="Z147"/>
  <c r="AA167"/>
  <c r="AB167"/>
  <c r="Y167"/>
  <c r="Z167"/>
  <c r="X167"/>
  <c r="Z156"/>
  <c r="X156"/>
  <c r="AB156"/>
  <c r="Y156"/>
  <c r="AA156"/>
  <c r="Y267"/>
  <c r="Z267"/>
  <c r="AB267"/>
  <c r="X267"/>
  <c r="AA267"/>
  <c r="Z36"/>
  <c r="X36"/>
  <c r="Y36"/>
  <c r="AA36"/>
  <c r="AB36"/>
  <c r="AA219"/>
  <c r="AB219"/>
  <c r="Z219"/>
  <c r="Y219"/>
  <c r="X219"/>
  <c r="AB161"/>
  <c r="Y161"/>
  <c r="X161"/>
  <c r="AA161"/>
  <c r="Z161"/>
  <c r="Z193"/>
  <c r="AB193"/>
  <c r="Y193"/>
  <c r="AA193"/>
  <c r="X193"/>
  <c r="AB154"/>
  <c r="Y154"/>
  <c r="X154"/>
  <c r="AA154"/>
  <c r="Z154"/>
  <c r="AB182"/>
  <c r="X182"/>
  <c r="Z182"/>
  <c r="Y182"/>
  <c r="AA182"/>
  <c r="AB30"/>
  <c r="Z30"/>
  <c r="AA30"/>
  <c r="Y30"/>
  <c r="X30"/>
  <c r="Y145"/>
  <c r="AA145"/>
  <c r="AB145"/>
  <c r="X145"/>
  <c r="Z145"/>
  <c r="X223"/>
  <c r="AA223"/>
  <c r="AB223"/>
  <c r="Z223"/>
  <c r="Y223"/>
  <c r="Y252"/>
  <c r="AA252"/>
  <c r="X252"/>
  <c r="Z252"/>
  <c r="AB252"/>
  <c r="Z173"/>
  <c r="X173"/>
  <c r="Y173"/>
  <c r="AB173"/>
  <c r="AA173"/>
  <c r="AA40"/>
  <c r="X40"/>
  <c r="Z40"/>
  <c r="AB40"/>
  <c r="Y40"/>
  <c r="AB199"/>
  <c r="X199"/>
  <c r="AA199"/>
  <c r="Y199"/>
  <c r="Z199"/>
  <c r="AA245"/>
  <c r="AB245"/>
  <c r="Z245"/>
  <c r="Y245"/>
  <c r="X245"/>
  <c r="AB212"/>
  <c r="Y212"/>
  <c r="X212"/>
  <c r="AA212"/>
  <c r="Z212"/>
  <c r="Y254"/>
  <c r="X254"/>
  <c r="AB254"/>
  <c r="Z254"/>
  <c r="AA254"/>
  <c r="AA81"/>
  <c r="AB81"/>
  <c r="X81"/>
  <c r="Z81"/>
  <c r="Y81"/>
  <c r="AA46"/>
  <c r="AB46"/>
  <c r="Z46"/>
  <c r="X46"/>
  <c r="Y46"/>
  <c r="Z170"/>
  <c r="Y170"/>
  <c r="AA170"/>
  <c r="AB170"/>
  <c r="X170"/>
  <c r="AA54"/>
  <c r="AB54"/>
  <c r="Z54"/>
  <c r="Y54"/>
  <c r="X54"/>
  <c r="Z225"/>
  <c r="AB225"/>
  <c r="Y225"/>
  <c r="AA225"/>
  <c r="X225"/>
  <c r="Z71"/>
  <c r="Y71"/>
  <c r="X71"/>
  <c r="AA71"/>
  <c r="AB71"/>
  <c r="X18"/>
  <c r="Y18"/>
  <c r="Z18"/>
  <c r="AA18"/>
  <c r="AB18"/>
  <c r="Z143"/>
  <c r="AA143"/>
  <c r="Y143"/>
  <c r="AB143"/>
  <c r="X143"/>
  <c r="Y97"/>
  <c r="AA97"/>
  <c r="AB97"/>
  <c r="X97"/>
  <c r="Z97"/>
  <c r="AA233"/>
  <c r="AB233"/>
  <c r="Z233"/>
  <c r="Y233"/>
  <c r="X233"/>
  <c r="AB266"/>
  <c r="Y266"/>
  <c r="X266"/>
  <c r="AA266"/>
  <c r="Z266"/>
  <c r="Z53"/>
  <c r="X53"/>
  <c r="Y53"/>
  <c r="AA53"/>
  <c r="AB53"/>
  <c r="Y118"/>
  <c r="AA118"/>
  <c r="AB118"/>
  <c r="X118"/>
  <c r="Z118"/>
  <c r="Z129"/>
  <c r="AB129"/>
  <c r="Y129"/>
  <c r="AA129"/>
  <c r="X129"/>
  <c r="AA99"/>
  <c r="X99"/>
  <c r="Z99"/>
  <c r="AB99"/>
  <c r="Y99"/>
  <c r="Z39"/>
  <c r="X39"/>
  <c r="Y39"/>
  <c r="AB39"/>
  <c r="AA39"/>
  <c r="Z7"/>
  <c r="AB7"/>
  <c r="Y7"/>
  <c r="AA7"/>
  <c r="X7"/>
  <c r="Z149"/>
  <c r="AA149"/>
  <c r="Y149"/>
  <c r="AB149"/>
  <c r="X149"/>
  <c r="AB41"/>
  <c r="Y41"/>
  <c r="X41"/>
  <c r="AA41"/>
  <c r="Z41"/>
  <c r="AB246"/>
  <c r="Y246"/>
  <c r="X246"/>
  <c r="AA246"/>
  <c r="Z246"/>
  <c r="Y253"/>
  <c r="Z253"/>
  <c r="AB253"/>
  <c r="X253"/>
  <c r="AA253"/>
  <c r="AA275"/>
  <c r="Z275"/>
  <c r="X275"/>
  <c r="Y275"/>
  <c r="AB275"/>
  <c r="Z35"/>
  <c r="Y35"/>
  <c r="AA35"/>
  <c r="AB35"/>
  <c r="X35"/>
  <c r="AA86"/>
  <c r="Y86"/>
  <c r="Z86"/>
  <c r="AB86"/>
  <c r="X86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U9" i="25"/>
  <c r="AT9"/>
  <c r="AR9"/>
  <c r="AS9"/>
  <c r="AD12" i="27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Z261" i="25"/>
  <c r="X261"/>
  <c r="Y261"/>
  <c r="AB261"/>
  <c r="AA261"/>
  <c r="Z95"/>
  <c r="AA95"/>
  <c r="Y95"/>
  <c r="X95"/>
  <c r="AB95"/>
  <c r="AB77"/>
  <c r="Z77"/>
  <c r="AA77"/>
  <c r="Y77"/>
  <c r="X77"/>
  <c r="Z217"/>
  <c r="Y217"/>
  <c r="AA217"/>
  <c r="AB217"/>
  <c r="X217"/>
  <c r="Z234"/>
  <c r="AB234"/>
  <c r="Y234"/>
  <c r="X234"/>
  <c r="AA234"/>
  <c r="AA221"/>
  <c r="Y221"/>
  <c r="Z221"/>
  <c r="AB221"/>
  <c r="X221"/>
  <c r="AB25"/>
  <c r="Z25"/>
  <c r="AA25"/>
  <c r="Y25"/>
  <c r="X25"/>
  <c r="X130"/>
  <c r="AA130"/>
  <c r="AB130"/>
  <c r="Z130"/>
  <c r="Y130"/>
  <c r="Z259"/>
  <c r="AB259"/>
  <c r="Y259"/>
  <c r="X259"/>
  <c r="AA259"/>
  <c r="Y163"/>
  <c r="AA163"/>
  <c r="AB163"/>
  <c r="Z163"/>
  <c r="X163"/>
  <c r="X268"/>
  <c r="Z268"/>
  <c r="AA268"/>
  <c r="Y268"/>
  <c r="AB268"/>
  <c r="Z128"/>
  <c r="Y128"/>
  <c r="AA128"/>
  <c r="AB128"/>
  <c r="X128"/>
  <c r="Z16"/>
  <c r="AB16"/>
  <c r="Y16"/>
  <c r="X16"/>
  <c r="AA16"/>
  <c r="X201"/>
  <c r="AA201"/>
  <c r="Y201"/>
  <c r="Z201"/>
  <c r="AB201"/>
  <c r="Y134"/>
  <c r="AB134"/>
  <c r="Z134"/>
  <c r="X134"/>
  <c r="AA134"/>
  <c r="X102"/>
  <c r="Z102"/>
  <c r="AA102"/>
  <c r="Y102"/>
  <c r="AB102"/>
  <c r="Z124"/>
  <c r="AB124"/>
  <c r="Y124"/>
  <c r="X124"/>
  <c r="AA124"/>
  <c r="Z2"/>
  <c r="AB2"/>
  <c r="Y2"/>
  <c r="AA2"/>
  <c r="AA207"/>
  <c r="Y207"/>
  <c r="X207"/>
  <c r="Z207"/>
  <c r="AB207"/>
  <c r="X23"/>
  <c r="Z23"/>
  <c r="AA23"/>
  <c r="Y23"/>
  <c r="AB23"/>
  <c r="X122"/>
  <c r="Y122"/>
  <c r="AB122"/>
  <c r="Z122"/>
  <c r="AA122"/>
  <c r="Y242"/>
  <c r="X242"/>
  <c r="AB242"/>
  <c r="AA242"/>
  <c r="Z242"/>
  <c r="Y236"/>
  <c r="Z236"/>
  <c r="X236"/>
  <c r="AA236"/>
  <c r="AB236"/>
  <c r="AA203"/>
  <c r="AB203"/>
  <c r="Y203"/>
  <c r="X203"/>
  <c r="Z203"/>
  <c r="Y31"/>
  <c r="Z31"/>
  <c r="X31"/>
  <c r="AA31"/>
  <c r="AB31"/>
  <c r="AA151"/>
  <c r="AB151"/>
  <c r="Y151"/>
  <c r="X151"/>
  <c r="Z151"/>
  <c r="AB229"/>
  <c r="Z229"/>
  <c r="Y229"/>
  <c r="AA229"/>
  <c r="X229"/>
  <c r="Y265"/>
  <c r="Z265"/>
  <c r="AA265"/>
  <c r="AB265"/>
  <c r="X265"/>
  <c r="AB284"/>
  <c r="Z284"/>
  <c r="AA284"/>
  <c r="Y284"/>
  <c r="X284"/>
  <c r="AB28"/>
  <c r="Z28"/>
  <c r="AA28"/>
  <c r="Y28"/>
  <c r="X28"/>
  <c r="X137"/>
  <c r="AA137"/>
  <c r="AB137"/>
  <c r="Z137"/>
  <c r="Y137"/>
  <c r="Z273"/>
  <c r="AB273"/>
  <c r="Y273"/>
  <c r="X273"/>
  <c r="AA273"/>
  <c r="AA278"/>
  <c r="Z278"/>
  <c r="AB278"/>
  <c r="Y278"/>
  <c r="X278"/>
  <c r="AA235"/>
  <c r="Z235"/>
  <c r="X235"/>
  <c r="Y235"/>
  <c r="AB235"/>
  <c r="AA59"/>
  <c r="Y59"/>
  <c r="Z59"/>
  <c r="AB59"/>
  <c r="X59"/>
  <c r="Y17"/>
  <c r="AB17"/>
  <c r="AA17"/>
  <c r="X17"/>
  <c r="Z17"/>
  <c r="Z222"/>
  <c r="X222"/>
  <c r="Y222"/>
  <c r="AB222"/>
  <c r="AA222"/>
  <c r="Y80"/>
  <c r="X80"/>
  <c r="AA80"/>
  <c r="Z80"/>
  <c r="AB80"/>
  <c r="X175"/>
  <c r="Z175"/>
  <c r="Y175"/>
  <c r="AA175"/>
  <c r="AB175"/>
  <c r="AA276"/>
  <c r="Y276"/>
  <c r="Z276"/>
  <c r="AB276"/>
  <c r="X276"/>
  <c r="X65"/>
  <c r="AA65"/>
  <c r="Z65"/>
  <c r="AB65"/>
  <c r="Y65"/>
  <c r="X218"/>
  <c r="Y218"/>
  <c r="Z218"/>
  <c r="AA218"/>
  <c r="AB218"/>
  <c r="AB105"/>
  <c r="AA105"/>
  <c r="Z105"/>
  <c r="X105"/>
  <c r="Y105"/>
  <c r="X178"/>
  <c r="Y178"/>
  <c r="AB178"/>
  <c r="AA178"/>
  <c r="Z178"/>
  <c r="Z286"/>
  <c r="AB286"/>
  <c r="Y286"/>
  <c r="AA286"/>
  <c r="X286"/>
  <c r="AA249"/>
  <c r="Z249"/>
  <c r="AB249"/>
  <c r="Y249"/>
  <c r="X249"/>
  <c r="Y200"/>
  <c r="AA200"/>
  <c r="AB200"/>
  <c r="X200"/>
  <c r="Z200"/>
  <c r="X32"/>
  <c r="AA32"/>
  <c r="AB32"/>
  <c r="Z32"/>
  <c r="Y32"/>
  <c r="Z159"/>
  <c r="AB159"/>
  <c r="Y159"/>
  <c r="AA159"/>
  <c r="X159"/>
  <c r="X256"/>
  <c r="AA256"/>
  <c r="Y256"/>
  <c r="AB256"/>
  <c r="Z256"/>
  <c r="AB243"/>
  <c r="X243"/>
  <c r="Z243"/>
  <c r="Y243"/>
  <c r="AA243"/>
  <c r="AA20"/>
  <c r="AB20"/>
  <c r="Y20"/>
  <c r="X20"/>
  <c r="Z20"/>
  <c r="Z73"/>
  <c r="X73"/>
  <c r="Y73"/>
  <c r="AB73"/>
  <c r="AA73"/>
  <c r="X138"/>
  <c r="Z138"/>
  <c r="AB138"/>
  <c r="AA138"/>
  <c r="Y138"/>
  <c r="Y146"/>
  <c r="AA146"/>
  <c r="X146"/>
  <c r="Z146"/>
  <c r="AB146"/>
  <c r="Y82"/>
  <c r="AB82"/>
  <c r="Z82"/>
  <c r="X82"/>
  <c r="AA82"/>
  <c r="X226"/>
  <c r="AA226"/>
  <c r="AB226"/>
  <c r="Z226"/>
  <c r="Y226"/>
  <c r="X194"/>
  <c r="AA194"/>
  <c r="AB194"/>
  <c r="Z194"/>
  <c r="Y194"/>
  <c r="Z72"/>
  <c r="AB72"/>
  <c r="Y72"/>
  <c r="X72"/>
  <c r="AA72"/>
  <c r="Z135"/>
  <c r="Y135"/>
  <c r="AA135"/>
  <c r="AB135"/>
  <c r="X135"/>
  <c r="Z14"/>
  <c r="AB14"/>
  <c r="Y14"/>
  <c r="X14"/>
  <c r="AA14"/>
  <c r="Z188"/>
  <c r="AB188"/>
  <c r="Y188"/>
  <c r="X188"/>
  <c r="AA188"/>
  <c r="AA139"/>
  <c r="Z139"/>
  <c r="X139"/>
  <c r="Y139"/>
  <c r="AB139"/>
  <c r="AA66"/>
  <c r="Y66"/>
  <c r="Z66"/>
  <c r="AB66"/>
  <c r="X66"/>
  <c r="AA196"/>
  <c r="Y196"/>
  <c r="Z196"/>
  <c r="AB196"/>
  <c r="X196"/>
  <c r="AB120"/>
  <c r="AA120"/>
  <c r="Y120"/>
  <c r="Z120"/>
  <c r="X120"/>
  <c r="Z220"/>
  <c r="AB220"/>
  <c r="Y220"/>
  <c r="X220"/>
  <c r="AA220"/>
  <c r="Z15"/>
  <c r="AB15"/>
  <c r="Y15"/>
  <c r="X15"/>
  <c r="AA15"/>
  <c r="X162"/>
  <c r="AA162"/>
  <c r="Y162"/>
  <c r="Z162"/>
  <c r="AB162"/>
  <c r="AA89"/>
  <c r="Z89"/>
  <c r="AB89"/>
  <c r="Y89"/>
  <c r="X89"/>
  <c r="X213"/>
  <c r="AA213"/>
  <c r="Y213"/>
  <c r="Z213"/>
  <c r="AB213"/>
  <c r="AE19" i="27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65"/>
  <c r="D13"/>
  <c r="C13"/>
  <c r="B13"/>
  <c r="T6" i="32" l="1"/>
  <c r="B180" i="30"/>
  <c r="G16" i="32"/>
  <c r="F16"/>
  <c r="G14"/>
  <c r="F14"/>
  <c r="F15"/>
  <c r="T15"/>
  <c r="G15"/>
  <c r="G12"/>
  <c r="F12"/>
  <c r="T11"/>
  <c r="F11"/>
  <c r="F10"/>
  <c r="T10"/>
  <c r="T8"/>
  <c r="F8"/>
  <c r="A182" i="30"/>
  <c r="G9" i="32"/>
  <c r="F9"/>
  <c r="F6"/>
  <c r="T2"/>
  <c r="F5"/>
  <c r="T5"/>
  <c r="G2"/>
  <c r="D65" i="16"/>
  <c r="A89" i="30"/>
  <c r="A205"/>
  <c r="A27"/>
  <c r="A147"/>
  <c r="A44"/>
  <c r="A149"/>
  <c r="B182"/>
  <c r="A140"/>
  <c r="C27"/>
  <c r="A183"/>
  <c r="B183"/>
  <c r="C221"/>
  <c r="AF4" i="32"/>
  <c r="T4"/>
  <c r="C89" i="30"/>
  <c r="A210"/>
  <c r="A119"/>
  <c r="G4" i="32"/>
  <c r="B106" i="30"/>
  <c r="C210"/>
  <c r="J11" i="32"/>
  <c r="J13" s="1"/>
  <c r="A15" i="30"/>
  <c r="A116"/>
  <c r="C209"/>
  <c r="B140"/>
  <c r="A2"/>
  <c r="A107"/>
  <c r="A209"/>
  <c r="B2"/>
  <c r="C159"/>
  <c r="C147"/>
  <c r="B44" i="16"/>
  <c r="A152" i="30"/>
  <c r="C152"/>
  <c r="B91"/>
  <c r="B192"/>
  <c r="A180"/>
  <c r="A192"/>
  <c r="B93"/>
  <c r="B15"/>
  <c r="A106"/>
  <c r="A91"/>
  <c r="A93"/>
  <c r="A141"/>
  <c r="A124"/>
  <c r="A221"/>
  <c r="B124"/>
  <c r="B116"/>
  <c r="A159"/>
  <c r="B44"/>
  <c r="A28"/>
  <c r="B28"/>
  <c r="C79"/>
  <c r="C168"/>
  <c r="B149"/>
  <c r="B141"/>
  <c r="C107"/>
  <c r="A64"/>
  <c r="A233"/>
  <c r="B233"/>
  <c r="B64"/>
  <c r="C222"/>
  <c r="B222"/>
  <c r="A168"/>
  <c r="B189"/>
  <c r="B205"/>
  <c r="A189"/>
  <c r="A79"/>
  <c r="B119"/>
  <c r="C37"/>
  <c r="B37"/>
  <c r="C35"/>
  <c r="B35"/>
  <c r="C248"/>
  <c r="B248"/>
  <c r="C232"/>
  <c r="B232"/>
  <c r="C208"/>
  <c r="B208"/>
  <c r="C238"/>
  <c r="B238"/>
  <c r="C11"/>
  <c r="B11"/>
  <c r="C118"/>
  <c r="B118"/>
  <c r="C65"/>
  <c r="B65"/>
  <c r="C188"/>
  <c r="B188"/>
  <c r="C151"/>
  <c r="B151"/>
  <c r="C47"/>
  <c r="B47"/>
  <c r="C121"/>
  <c r="B121"/>
  <c r="C148"/>
  <c r="B148"/>
  <c r="C125"/>
  <c r="B125"/>
  <c r="C102"/>
  <c r="B102"/>
  <c r="C38"/>
  <c r="B38"/>
  <c r="C174"/>
  <c r="B174"/>
  <c r="C17"/>
  <c r="B17"/>
  <c r="C115"/>
  <c r="B115"/>
  <c r="C4"/>
  <c r="B4"/>
  <c r="C19"/>
  <c r="B19"/>
  <c r="C80"/>
  <c r="B80"/>
  <c r="C77"/>
  <c r="B77"/>
  <c r="A121"/>
  <c r="A151"/>
  <c r="G3" i="32"/>
  <c r="F3"/>
  <c r="T3"/>
  <c r="C42" i="30"/>
  <c r="B42"/>
  <c r="C62"/>
  <c r="B62"/>
  <c r="C211"/>
  <c r="B211"/>
  <c r="C9"/>
  <c r="B9"/>
  <c r="C123"/>
  <c r="B123"/>
  <c r="C101"/>
  <c r="B101"/>
  <c r="C246"/>
  <c r="B246"/>
  <c r="C237"/>
  <c r="B237"/>
  <c r="C29"/>
  <c r="B29"/>
  <c r="C215"/>
  <c r="B215"/>
  <c r="C204"/>
  <c r="B204"/>
  <c r="C139"/>
  <c r="B139"/>
  <c r="C59"/>
  <c r="B59"/>
  <c r="C200"/>
  <c r="B200"/>
  <c r="C249"/>
  <c r="B249"/>
  <c r="C172"/>
  <c r="B172"/>
  <c r="C127"/>
  <c r="B127"/>
  <c r="C90"/>
  <c r="B90"/>
  <c r="C78"/>
  <c r="B78"/>
  <c r="C240"/>
  <c r="B240"/>
  <c r="C108"/>
  <c r="B108"/>
  <c r="C82"/>
  <c r="B82"/>
  <c r="C16"/>
  <c r="B16"/>
  <c r="C244"/>
  <c r="B244"/>
  <c r="C109"/>
  <c r="B109"/>
  <c r="C56"/>
  <c r="B56"/>
  <c r="C131"/>
  <c r="B131"/>
  <c r="A188"/>
  <c r="A11"/>
  <c r="A62"/>
  <c r="A204"/>
  <c r="A80"/>
  <c r="A248"/>
  <c r="A240"/>
  <c r="A215"/>
  <c r="A19"/>
  <c r="A249"/>
  <c r="A56"/>
  <c r="A174"/>
  <c r="A38"/>
  <c r="A118"/>
  <c r="A4"/>
  <c r="C157"/>
  <c r="B157"/>
  <c r="C158"/>
  <c r="B158"/>
  <c r="C128"/>
  <c r="B128"/>
  <c r="C198"/>
  <c r="B198"/>
  <c r="C46"/>
  <c r="B46"/>
  <c r="C163"/>
  <c r="B163"/>
  <c r="C55"/>
  <c r="B55"/>
  <c r="C61"/>
  <c r="B61"/>
  <c r="C199"/>
  <c r="B199"/>
  <c r="C63"/>
  <c r="B63"/>
  <c r="C58"/>
  <c r="B58"/>
  <c r="C251"/>
  <c r="B251"/>
  <c r="C48"/>
  <c r="B48"/>
  <c r="C229"/>
  <c r="B229"/>
  <c r="C33"/>
  <c r="B33"/>
  <c r="C195"/>
  <c r="B195"/>
  <c r="C34"/>
  <c r="B34"/>
  <c r="C134"/>
  <c r="B134"/>
  <c r="C173"/>
  <c r="B173"/>
  <c r="C8"/>
  <c r="B8"/>
  <c r="C202"/>
  <c r="B202"/>
  <c r="C96"/>
  <c r="B96"/>
  <c r="C84"/>
  <c r="B84"/>
  <c r="C177"/>
  <c r="B177"/>
  <c r="C13"/>
  <c r="B13"/>
  <c r="C126"/>
  <c r="B126"/>
  <c r="C203"/>
  <c r="B203"/>
  <c r="C69"/>
  <c r="B69"/>
  <c r="C241"/>
  <c r="B241"/>
  <c r="C191"/>
  <c r="B191"/>
  <c r="C98"/>
  <c r="B98"/>
  <c r="C39"/>
  <c r="B39"/>
  <c r="C186"/>
  <c r="B186"/>
  <c r="C36"/>
  <c r="B36"/>
  <c r="C83"/>
  <c r="B83"/>
  <c r="C132"/>
  <c r="B132"/>
  <c r="C120"/>
  <c r="B120"/>
  <c r="C99"/>
  <c r="B99"/>
  <c r="C162"/>
  <c r="B162"/>
  <c r="C201"/>
  <c r="B201"/>
  <c r="C76"/>
  <c r="B76"/>
  <c r="C88"/>
  <c r="B88"/>
  <c r="C154"/>
  <c r="B154"/>
  <c r="C231"/>
  <c r="B231"/>
  <c r="C41"/>
  <c r="B41"/>
  <c r="C153"/>
  <c r="B153"/>
  <c r="C236"/>
  <c r="B236"/>
  <c r="C30"/>
  <c r="B30"/>
  <c r="C155"/>
  <c r="B155"/>
  <c r="C228"/>
  <c r="B228"/>
  <c r="C171"/>
  <c r="B171"/>
  <c r="C25"/>
  <c r="B25"/>
  <c r="C12"/>
  <c r="B12"/>
  <c r="C184"/>
  <c r="B184"/>
  <c r="C43"/>
  <c r="B43"/>
  <c r="C169"/>
  <c r="B169"/>
  <c r="C136"/>
  <c r="B136"/>
  <c r="C226"/>
  <c r="B226"/>
  <c r="C122"/>
  <c r="B122"/>
  <c r="C227"/>
  <c r="B227"/>
  <c r="C85"/>
  <c r="B85"/>
  <c r="C95"/>
  <c r="B95"/>
  <c r="C7"/>
  <c r="B7"/>
  <c r="C223"/>
  <c r="B223"/>
  <c r="C14"/>
  <c r="B14"/>
  <c r="C224"/>
  <c r="B224"/>
  <c r="C22"/>
  <c r="B22"/>
  <c r="C18"/>
  <c r="B18"/>
  <c r="C32"/>
  <c r="B32"/>
  <c r="C214"/>
  <c r="B214"/>
  <c r="C40"/>
  <c r="B40"/>
  <c r="C133"/>
  <c r="B133"/>
  <c r="C178"/>
  <c r="B178"/>
  <c r="C193"/>
  <c r="B193"/>
  <c r="C70"/>
  <c r="B70"/>
  <c r="C86"/>
  <c r="B86"/>
  <c r="C117"/>
  <c r="B117"/>
  <c r="C103"/>
  <c r="B103"/>
  <c r="C176"/>
  <c r="B176"/>
  <c r="C245"/>
  <c r="B245"/>
  <c r="C206"/>
  <c r="B206"/>
  <c r="C100"/>
  <c r="B100"/>
  <c r="C74"/>
  <c r="B74"/>
  <c r="C170"/>
  <c r="B170"/>
  <c r="C194"/>
  <c r="B194"/>
  <c r="A206"/>
  <c r="A65"/>
  <c r="A226"/>
  <c r="A103"/>
  <c r="A238"/>
  <c r="A85"/>
  <c r="A208"/>
  <c r="C235"/>
  <c r="B235"/>
  <c r="C52"/>
  <c r="B52"/>
  <c r="C87"/>
  <c r="B87"/>
  <c r="C175"/>
  <c r="B175"/>
  <c r="C250"/>
  <c r="B250"/>
  <c r="C45"/>
  <c r="B45"/>
  <c r="C21"/>
  <c r="B21"/>
  <c r="C239"/>
  <c r="B239"/>
  <c r="C130"/>
  <c r="B130"/>
  <c r="C49"/>
  <c r="B49"/>
  <c r="C138"/>
  <c r="B138"/>
  <c r="C57"/>
  <c r="B57"/>
  <c r="C197"/>
  <c r="B197"/>
  <c r="C26"/>
  <c r="B26"/>
  <c r="C212"/>
  <c r="B212"/>
  <c r="C114"/>
  <c r="B114"/>
  <c r="C179"/>
  <c r="B179"/>
  <c r="C73"/>
  <c r="B73"/>
  <c r="C187"/>
  <c r="B187"/>
  <c r="C150"/>
  <c r="B150"/>
  <c r="C92"/>
  <c r="B92"/>
  <c r="C104"/>
  <c r="B104"/>
  <c r="C220"/>
  <c r="B220"/>
  <c r="C167"/>
  <c r="B167"/>
  <c r="C31"/>
  <c r="B31"/>
  <c r="C181"/>
  <c r="B181"/>
  <c r="C164"/>
  <c r="B164"/>
  <c r="A197"/>
  <c r="A138"/>
  <c r="A117"/>
  <c r="A176"/>
  <c r="A45"/>
  <c r="A167"/>
  <c r="A102"/>
  <c r="A90"/>
  <c r="A175"/>
  <c r="A104"/>
  <c r="A101"/>
  <c r="A78"/>
  <c r="A125"/>
  <c r="A17"/>
  <c r="A47"/>
  <c r="A16"/>
  <c r="A77"/>
  <c r="A31"/>
  <c r="A150"/>
  <c r="A224"/>
  <c r="A237"/>
  <c r="A227"/>
  <c r="A244"/>
  <c r="A92"/>
  <c r="A37"/>
  <c r="A211"/>
  <c r="AC3" i="32"/>
  <c r="AC4" s="1"/>
  <c r="C185" i="30"/>
  <c r="B185"/>
  <c r="C137"/>
  <c r="B137"/>
  <c r="C24"/>
  <c r="B24"/>
  <c r="C234"/>
  <c r="B234"/>
  <c r="C143"/>
  <c r="B143"/>
  <c r="C242"/>
  <c r="B242"/>
  <c r="C71"/>
  <c r="B71"/>
  <c r="C230"/>
  <c r="B230"/>
  <c r="B3"/>
  <c r="A3"/>
  <c r="C3"/>
  <c r="C144"/>
  <c r="B144"/>
  <c r="C10"/>
  <c r="B10"/>
  <c r="C110"/>
  <c r="B110"/>
  <c r="C196"/>
  <c r="B196"/>
  <c r="C75"/>
  <c r="B75"/>
  <c r="C146"/>
  <c r="B146"/>
  <c r="C129"/>
  <c r="B129"/>
  <c r="C81"/>
  <c r="B81"/>
  <c r="C207"/>
  <c r="B207"/>
  <c r="C50"/>
  <c r="B50"/>
  <c r="C243"/>
  <c r="B243"/>
  <c r="C165"/>
  <c r="B165"/>
  <c r="C66"/>
  <c r="B66"/>
  <c r="C160"/>
  <c r="B160"/>
  <c r="C20"/>
  <c r="B20"/>
  <c r="C97"/>
  <c r="B97"/>
  <c r="C51"/>
  <c r="B51"/>
  <c r="C190"/>
  <c r="B190"/>
  <c r="C54"/>
  <c r="B54"/>
  <c r="C5"/>
  <c r="B5"/>
  <c r="C213"/>
  <c r="B213"/>
  <c r="C23"/>
  <c r="B23"/>
  <c r="C216"/>
  <c r="B216"/>
  <c r="C156"/>
  <c r="B156"/>
  <c r="C135"/>
  <c r="B135"/>
  <c r="C225"/>
  <c r="B225"/>
  <c r="C105"/>
  <c r="B105"/>
  <c r="C161"/>
  <c r="B161"/>
  <c r="C60"/>
  <c r="B60"/>
  <c r="C6"/>
  <c r="B6"/>
  <c r="C111"/>
  <c r="B111"/>
  <c r="C166"/>
  <c r="B166"/>
  <c r="C145"/>
  <c r="B145"/>
  <c r="C67"/>
  <c r="B67"/>
  <c r="C218"/>
  <c r="B218"/>
  <c r="C112"/>
  <c r="B112"/>
  <c r="C68"/>
  <c r="B68"/>
  <c r="C217"/>
  <c r="B217"/>
  <c r="C72"/>
  <c r="B72"/>
  <c r="C142"/>
  <c r="B142"/>
  <c r="C219"/>
  <c r="B219"/>
  <c r="C53"/>
  <c r="B53"/>
  <c r="C94"/>
  <c r="B94"/>
  <c r="C247"/>
  <c r="B247"/>
  <c r="C113"/>
  <c r="B113"/>
  <c r="AO13" i="19"/>
  <c r="AS9"/>
  <c r="AS8" s="1"/>
  <c r="AH26" s="1"/>
  <c r="Q20" s="1"/>
  <c r="AQ9"/>
  <c r="AQ4" s="1"/>
  <c r="AH10" s="1"/>
  <c r="Q4" s="1"/>
  <c r="AT9"/>
  <c r="AT6" s="1"/>
  <c r="AH30" s="1"/>
  <c r="Q24" s="1"/>
  <c r="B221" i="18"/>
  <c r="C221"/>
  <c r="A221"/>
  <c r="C157"/>
  <c r="B157"/>
  <c r="A157"/>
  <c r="C93"/>
  <c r="B93"/>
  <c r="A93"/>
  <c r="C184"/>
  <c r="B184"/>
  <c r="A184"/>
  <c r="C120"/>
  <c r="B120"/>
  <c r="A120"/>
  <c r="C227"/>
  <c r="B227"/>
  <c r="A227"/>
  <c r="C163"/>
  <c r="B163"/>
  <c r="A163"/>
  <c r="C99"/>
  <c r="B99"/>
  <c r="A99"/>
  <c r="B182"/>
  <c r="C182"/>
  <c r="A182"/>
  <c r="C118"/>
  <c r="B118"/>
  <c r="A118"/>
  <c r="C54"/>
  <c r="B54"/>
  <c r="A54"/>
  <c r="C77"/>
  <c r="B77"/>
  <c r="A77"/>
  <c r="B13"/>
  <c r="C13"/>
  <c r="A13"/>
  <c r="C36"/>
  <c r="B36"/>
  <c r="A36"/>
  <c r="B63"/>
  <c r="C63"/>
  <c r="A63"/>
  <c r="C249"/>
  <c r="B249"/>
  <c r="A249"/>
  <c r="C185"/>
  <c r="B185"/>
  <c r="A185"/>
  <c r="C121"/>
  <c r="B121"/>
  <c r="A121"/>
  <c r="C212"/>
  <c r="B212"/>
  <c r="A212"/>
  <c r="C148"/>
  <c r="B148"/>
  <c r="A148"/>
  <c r="C240"/>
  <c r="B240"/>
  <c r="A240"/>
  <c r="C191"/>
  <c r="B191"/>
  <c r="A191"/>
  <c r="B127"/>
  <c r="C127"/>
  <c r="A127"/>
  <c r="C210"/>
  <c r="B210"/>
  <c r="A210"/>
  <c r="C146"/>
  <c r="B146"/>
  <c r="A146"/>
  <c r="B82"/>
  <c r="C82"/>
  <c r="A82"/>
  <c r="B18"/>
  <c r="C18"/>
  <c r="A18"/>
  <c r="C41"/>
  <c r="B41"/>
  <c r="A41"/>
  <c r="C64"/>
  <c r="B64"/>
  <c r="A64"/>
  <c r="C91"/>
  <c r="B91"/>
  <c r="A91"/>
  <c r="C27"/>
  <c r="B27"/>
  <c r="A27"/>
  <c r="C229"/>
  <c r="B229"/>
  <c r="A229"/>
  <c r="C165"/>
  <c r="B165"/>
  <c r="A165"/>
  <c r="C101"/>
  <c r="B101"/>
  <c r="A101"/>
  <c r="C192"/>
  <c r="B192"/>
  <c r="A192"/>
  <c r="C128"/>
  <c r="B128"/>
  <c r="A128"/>
  <c r="C235"/>
  <c r="B235"/>
  <c r="A235"/>
  <c r="C171"/>
  <c r="B171"/>
  <c r="A171"/>
  <c r="C107"/>
  <c r="B107"/>
  <c r="A107"/>
  <c r="C190"/>
  <c r="B190"/>
  <c r="A190"/>
  <c r="C126"/>
  <c r="B126"/>
  <c r="A126"/>
  <c r="C62"/>
  <c r="B62"/>
  <c r="A62"/>
  <c r="B85"/>
  <c r="C85"/>
  <c r="A85"/>
  <c r="C21"/>
  <c r="B21"/>
  <c r="A21"/>
  <c r="C44"/>
  <c r="B44"/>
  <c r="A44"/>
  <c r="C71"/>
  <c r="B71"/>
  <c r="A71"/>
  <c r="B7"/>
  <c r="C7"/>
  <c r="A7"/>
  <c r="C209"/>
  <c r="B209"/>
  <c r="A209"/>
  <c r="C145"/>
  <c r="B145"/>
  <c r="A145"/>
  <c r="C236"/>
  <c r="B236"/>
  <c r="A236"/>
  <c r="C172"/>
  <c r="B172"/>
  <c r="A172"/>
  <c r="C108"/>
  <c r="B108"/>
  <c r="A108"/>
  <c r="C215"/>
  <c r="B215"/>
  <c r="A215"/>
  <c r="C151"/>
  <c r="B151"/>
  <c r="A151"/>
  <c r="C238"/>
  <c r="B238"/>
  <c r="A238"/>
  <c r="C170"/>
  <c r="B170"/>
  <c r="A170"/>
  <c r="C106"/>
  <c r="B106"/>
  <c r="A106"/>
  <c r="C42"/>
  <c r="B42"/>
  <c r="A42"/>
  <c r="B65"/>
  <c r="C65"/>
  <c r="A65"/>
  <c r="C88"/>
  <c r="B88"/>
  <c r="A88"/>
  <c r="C24"/>
  <c r="B24"/>
  <c r="A24"/>
  <c r="C51"/>
  <c r="B51"/>
  <c r="A51"/>
  <c r="AC5" i="19"/>
  <c r="J6"/>
  <c r="C205" i="18"/>
  <c r="B205"/>
  <c r="A205"/>
  <c r="C141"/>
  <c r="B141"/>
  <c r="A141"/>
  <c r="C232"/>
  <c r="B232"/>
  <c r="A232"/>
  <c r="C168"/>
  <c r="B168"/>
  <c r="A168"/>
  <c r="C104"/>
  <c r="B104"/>
  <c r="A104"/>
  <c r="C211"/>
  <c r="B211"/>
  <c r="A211"/>
  <c r="C147"/>
  <c r="B147"/>
  <c r="A147"/>
  <c r="C230"/>
  <c r="B230"/>
  <c r="A230"/>
  <c r="C166"/>
  <c r="B166"/>
  <c r="A166"/>
  <c r="C102"/>
  <c r="B102"/>
  <c r="A102"/>
  <c r="C38"/>
  <c r="B38"/>
  <c r="A38"/>
  <c r="C61"/>
  <c r="B61"/>
  <c r="A61"/>
  <c r="C84"/>
  <c r="B84"/>
  <c r="A84"/>
  <c r="C20"/>
  <c r="B20"/>
  <c r="A20"/>
  <c r="C47"/>
  <c r="B47"/>
  <c r="A47"/>
  <c r="C233"/>
  <c r="B233"/>
  <c r="A233"/>
  <c r="C169"/>
  <c r="B169"/>
  <c r="A169"/>
  <c r="C105"/>
  <c r="B105"/>
  <c r="A105"/>
  <c r="C196"/>
  <c r="B196"/>
  <c r="A196"/>
  <c r="C132"/>
  <c r="B132"/>
  <c r="A132"/>
  <c r="C239"/>
  <c r="B239"/>
  <c r="A239"/>
  <c r="C175"/>
  <c r="B175"/>
  <c r="A175"/>
  <c r="C111"/>
  <c r="B111"/>
  <c r="A111"/>
  <c r="C194"/>
  <c r="B194"/>
  <c r="A194"/>
  <c r="C130"/>
  <c r="B130"/>
  <c r="A130"/>
  <c r="C66"/>
  <c r="B66"/>
  <c r="A66"/>
  <c r="C89"/>
  <c r="B89"/>
  <c r="A89"/>
  <c r="C25"/>
  <c r="B25"/>
  <c r="A25"/>
  <c r="C48"/>
  <c r="B48"/>
  <c r="A48"/>
  <c r="C75"/>
  <c r="B75"/>
  <c r="A75"/>
  <c r="C11"/>
  <c r="B11"/>
  <c r="A11"/>
  <c r="C213"/>
  <c r="B213"/>
  <c r="A213"/>
  <c r="C149"/>
  <c r="B149"/>
  <c r="A149"/>
  <c r="C244"/>
  <c r="B244"/>
  <c r="A244"/>
  <c r="C176"/>
  <c r="B176"/>
  <c r="A176"/>
  <c r="B112"/>
  <c r="C112"/>
  <c r="A112"/>
  <c r="C219"/>
  <c r="B219"/>
  <c r="A219"/>
  <c r="B155"/>
  <c r="C155"/>
  <c r="A155"/>
  <c r="B246"/>
  <c r="C246"/>
  <c r="A246"/>
  <c r="C174"/>
  <c r="B174"/>
  <c r="A174"/>
  <c r="B110"/>
  <c r="C110"/>
  <c r="A110"/>
  <c r="C46"/>
  <c r="B46"/>
  <c r="A46"/>
  <c r="C69"/>
  <c r="B69"/>
  <c r="A69"/>
  <c r="C5"/>
  <c r="B5"/>
  <c r="A5"/>
  <c r="C28"/>
  <c r="B28"/>
  <c r="A28"/>
  <c r="C55"/>
  <c r="B55"/>
  <c r="A55"/>
  <c r="B242"/>
  <c r="C242"/>
  <c r="A242"/>
  <c r="C193"/>
  <c r="B193"/>
  <c r="A193"/>
  <c r="B129"/>
  <c r="C129"/>
  <c r="A129"/>
  <c r="B220"/>
  <c r="C220"/>
  <c r="A220"/>
  <c r="C156"/>
  <c r="B156"/>
  <c r="A156"/>
  <c r="C92"/>
  <c r="B92"/>
  <c r="A92"/>
  <c r="B199"/>
  <c r="C199"/>
  <c r="A199"/>
  <c r="C135"/>
  <c r="B135"/>
  <c r="A135"/>
  <c r="C218"/>
  <c r="B218"/>
  <c r="A218"/>
  <c r="B154"/>
  <c r="C154"/>
  <c r="A154"/>
  <c r="C90"/>
  <c r="B90"/>
  <c r="A90"/>
  <c r="C26"/>
  <c r="B26"/>
  <c r="A26"/>
  <c r="C49"/>
  <c r="B49"/>
  <c r="A49"/>
  <c r="C72"/>
  <c r="B72"/>
  <c r="A72"/>
  <c r="B8"/>
  <c r="C8"/>
  <c r="A8"/>
  <c r="C35"/>
  <c r="B35"/>
  <c r="A35"/>
  <c r="C234"/>
  <c r="B234"/>
  <c r="A234"/>
  <c r="B189"/>
  <c r="C189"/>
  <c r="A189"/>
  <c r="B125"/>
  <c r="C125"/>
  <c r="A125"/>
  <c r="C216"/>
  <c r="B216"/>
  <c r="A216"/>
  <c r="C152"/>
  <c r="B152"/>
  <c r="A152"/>
  <c r="C248"/>
  <c r="B248"/>
  <c r="A248"/>
  <c r="C195"/>
  <c r="B195"/>
  <c r="A195"/>
  <c r="C131"/>
  <c r="B131"/>
  <c r="A131"/>
  <c r="C214"/>
  <c r="B214"/>
  <c r="A214"/>
  <c r="C150"/>
  <c r="B150"/>
  <c r="A150"/>
  <c r="C86"/>
  <c r="B86"/>
  <c r="A86"/>
  <c r="C22"/>
  <c r="B22"/>
  <c r="A22"/>
  <c r="C45"/>
  <c r="B45"/>
  <c r="A45"/>
  <c r="C68"/>
  <c r="B68"/>
  <c r="A68"/>
  <c r="B4"/>
  <c r="C4"/>
  <c r="A4"/>
  <c r="B31"/>
  <c r="C31"/>
  <c r="A31"/>
  <c r="C217"/>
  <c r="B217"/>
  <c r="A217"/>
  <c r="C153"/>
  <c r="B153"/>
  <c r="A153"/>
  <c r="B2"/>
  <c r="C2"/>
  <c r="A2"/>
  <c r="C180"/>
  <c r="B180"/>
  <c r="A180"/>
  <c r="C116"/>
  <c r="B116"/>
  <c r="A116"/>
  <c r="C223"/>
  <c r="B223"/>
  <c r="A223"/>
  <c r="C159"/>
  <c r="B159"/>
  <c r="A159"/>
  <c r="B95"/>
  <c r="C95"/>
  <c r="A95"/>
  <c r="C178"/>
  <c r="B178"/>
  <c r="A178"/>
  <c r="C114"/>
  <c r="B114"/>
  <c r="A114"/>
  <c r="C50"/>
  <c r="B50"/>
  <c r="A50"/>
  <c r="C73"/>
  <c r="B73"/>
  <c r="A73"/>
  <c r="C9"/>
  <c r="B9"/>
  <c r="A9"/>
  <c r="C32"/>
  <c r="B32"/>
  <c r="A32"/>
  <c r="C59"/>
  <c r="B59"/>
  <c r="A59"/>
  <c r="C250"/>
  <c r="B250"/>
  <c r="A250"/>
  <c r="C197"/>
  <c r="B197"/>
  <c r="A197"/>
  <c r="C133"/>
  <c r="B133"/>
  <c r="A133"/>
  <c r="C224"/>
  <c r="B224"/>
  <c r="A224"/>
  <c r="C160"/>
  <c r="B160"/>
  <c r="A160"/>
  <c r="B96"/>
  <c r="C96"/>
  <c r="A96"/>
  <c r="C203"/>
  <c r="B203"/>
  <c r="A203"/>
  <c r="C139"/>
  <c r="B139"/>
  <c r="A139"/>
  <c r="C222"/>
  <c r="B222"/>
  <c r="A222"/>
  <c r="C158"/>
  <c r="B158"/>
  <c r="A158"/>
  <c r="C94"/>
  <c r="B94"/>
  <c r="A94"/>
  <c r="C30"/>
  <c r="B30"/>
  <c r="A30"/>
  <c r="C53"/>
  <c r="B53"/>
  <c r="A53"/>
  <c r="C76"/>
  <c r="B76"/>
  <c r="A76"/>
  <c r="C12"/>
  <c r="B12"/>
  <c r="A12"/>
  <c r="C39"/>
  <c r="B39"/>
  <c r="A39"/>
  <c r="C241"/>
  <c r="B241"/>
  <c r="A241"/>
  <c r="C177"/>
  <c r="B177"/>
  <c r="A177"/>
  <c r="C113"/>
  <c r="B113"/>
  <c r="A113"/>
  <c r="C204"/>
  <c r="B204"/>
  <c r="A204"/>
  <c r="C140"/>
  <c r="B140"/>
  <c r="A140"/>
  <c r="B247"/>
  <c r="C247"/>
  <c r="A247"/>
  <c r="C183"/>
  <c r="B183"/>
  <c r="A183"/>
  <c r="C119"/>
  <c r="B119"/>
  <c r="A119"/>
  <c r="C202"/>
  <c r="B202"/>
  <c r="A202"/>
  <c r="B138"/>
  <c r="C138"/>
  <c r="A138"/>
  <c r="C74"/>
  <c r="B74"/>
  <c r="A74"/>
  <c r="C10"/>
  <c r="B10"/>
  <c r="A10"/>
  <c r="B33"/>
  <c r="C33"/>
  <c r="A33"/>
  <c r="C56"/>
  <c r="B56"/>
  <c r="A56"/>
  <c r="C83"/>
  <c r="B83"/>
  <c r="A83"/>
  <c r="C19"/>
  <c r="B19"/>
  <c r="A19"/>
  <c r="C237"/>
  <c r="B237"/>
  <c r="A237"/>
  <c r="C173"/>
  <c r="B173"/>
  <c r="A173"/>
  <c r="B109"/>
  <c r="C109"/>
  <c r="A109"/>
  <c r="B200"/>
  <c r="C200"/>
  <c r="A200"/>
  <c r="C136"/>
  <c r="B136"/>
  <c r="A136"/>
  <c r="B243"/>
  <c r="C243"/>
  <c r="A243"/>
  <c r="B179"/>
  <c r="C179"/>
  <c r="A179"/>
  <c r="C115"/>
  <c r="B115"/>
  <c r="A115"/>
  <c r="C198"/>
  <c r="B198"/>
  <c r="A198"/>
  <c r="C134"/>
  <c r="B134"/>
  <c r="A134"/>
  <c r="C70"/>
  <c r="B70"/>
  <c r="A70"/>
  <c r="B6"/>
  <c r="C6"/>
  <c r="A6"/>
  <c r="C29"/>
  <c r="B29"/>
  <c r="A29"/>
  <c r="C52"/>
  <c r="B52"/>
  <c r="A52"/>
  <c r="C79"/>
  <c r="B79"/>
  <c r="A79"/>
  <c r="C15"/>
  <c r="B15"/>
  <c r="A15"/>
  <c r="C201"/>
  <c r="B201"/>
  <c r="A201"/>
  <c r="C137"/>
  <c r="B137"/>
  <c r="A137"/>
  <c r="C228"/>
  <c r="B228"/>
  <c r="A228"/>
  <c r="C164"/>
  <c r="B164"/>
  <c r="A164"/>
  <c r="B100"/>
  <c r="C100"/>
  <c r="A100"/>
  <c r="C207"/>
  <c r="B207"/>
  <c r="A207"/>
  <c r="C143"/>
  <c r="B143"/>
  <c r="A143"/>
  <c r="C226"/>
  <c r="B226"/>
  <c r="A226"/>
  <c r="C162"/>
  <c r="B162"/>
  <c r="A162"/>
  <c r="C98"/>
  <c r="B98"/>
  <c r="A98"/>
  <c r="B34"/>
  <c r="C34"/>
  <c r="A34"/>
  <c r="C57"/>
  <c r="B57"/>
  <c r="A57"/>
  <c r="C80"/>
  <c r="B80"/>
  <c r="A80"/>
  <c r="C16"/>
  <c r="B16"/>
  <c r="A16"/>
  <c r="C43"/>
  <c r="B43"/>
  <c r="A43"/>
  <c r="C245"/>
  <c r="B245"/>
  <c r="A245"/>
  <c r="C181"/>
  <c r="B181"/>
  <c r="A181"/>
  <c r="C117"/>
  <c r="B117"/>
  <c r="A117"/>
  <c r="C208"/>
  <c r="B208"/>
  <c r="A208"/>
  <c r="C144"/>
  <c r="B144"/>
  <c r="A144"/>
  <c r="C251"/>
  <c r="B251"/>
  <c r="A251"/>
  <c r="C187"/>
  <c r="B187"/>
  <c r="A187"/>
  <c r="C123"/>
  <c r="B123"/>
  <c r="A123"/>
  <c r="C206"/>
  <c r="B206"/>
  <c r="A206"/>
  <c r="C142"/>
  <c r="B142"/>
  <c r="A142"/>
  <c r="C78"/>
  <c r="B78"/>
  <c r="A78"/>
  <c r="C14"/>
  <c r="B14"/>
  <c r="A14"/>
  <c r="C37"/>
  <c r="B37"/>
  <c r="A37"/>
  <c r="C60"/>
  <c r="B60"/>
  <c r="A60"/>
  <c r="C87"/>
  <c r="B87"/>
  <c r="A87"/>
  <c r="C23"/>
  <c r="B23"/>
  <c r="A23"/>
  <c r="C225"/>
  <c r="B225"/>
  <c r="A225"/>
  <c r="B161"/>
  <c r="C161"/>
  <c r="A161"/>
  <c r="B97"/>
  <c r="C97"/>
  <c r="A97"/>
  <c r="B188"/>
  <c r="C188"/>
  <c r="A188"/>
  <c r="C124"/>
  <c r="B124"/>
  <c r="A124"/>
  <c r="B231"/>
  <c r="C231"/>
  <c r="A231"/>
  <c r="C167"/>
  <c r="B167"/>
  <c r="A167"/>
  <c r="C103"/>
  <c r="B103"/>
  <c r="A103"/>
  <c r="B186"/>
  <c r="C186"/>
  <c r="A186"/>
  <c r="C122"/>
  <c r="B122"/>
  <c r="A122"/>
  <c r="C58"/>
  <c r="B58"/>
  <c r="A58"/>
  <c r="C81"/>
  <c r="B81"/>
  <c r="A81"/>
  <c r="C17"/>
  <c r="B17"/>
  <c r="A17"/>
  <c r="C40"/>
  <c r="B40"/>
  <c r="A40"/>
  <c r="C67"/>
  <c r="B67"/>
  <c r="A67"/>
  <c r="C3"/>
  <c r="B3"/>
  <c r="A3"/>
  <c r="B12" i="16"/>
  <c r="AH27" i="25"/>
  <c r="AH33"/>
  <c r="AH15"/>
  <c r="AH21"/>
  <c r="AH39"/>
  <c r="D33" i="16"/>
  <c r="AR4" i="25"/>
  <c r="AI10" s="1"/>
  <c r="AR8"/>
  <c r="AI14" s="1"/>
  <c r="AR6"/>
  <c r="AI12" s="1"/>
  <c r="AR5"/>
  <c r="AI11" s="1"/>
  <c r="AR7"/>
  <c r="AI13" s="1"/>
  <c r="AT8"/>
  <c r="AI26" s="1"/>
  <c r="AT5"/>
  <c r="AI23" s="1"/>
  <c r="AT7"/>
  <c r="AI25" s="1"/>
  <c r="AT4"/>
  <c r="AI22" s="1"/>
  <c r="AT6"/>
  <c r="AI24" s="1"/>
  <c r="AU6"/>
  <c r="AI30" s="1"/>
  <c r="AU4"/>
  <c r="AI28" s="1"/>
  <c r="R22" s="1"/>
  <c r="AU8"/>
  <c r="AI32" s="1"/>
  <c r="AU5"/>
  <c r="AI29" s="1"/>
  <c r="AU7"/>
  <c r="AI31" s="1"/>
  <c r="AS5"/>
  <c r="AI17" s="1"/>
  <c r="AS7"/>
  <c r="AI19" s="1"/>
  <c r="AS4"/>
  <c r="AI16" s="1"/>
  <c r="AS8"/>
  <c r="AI20" s="1"/>
  <c r="AS6"/>
  <c r="AI18" s="1"/>
  <c r="AH22"/>
  <c r="AH12"/>
  <c r="C66" i="16"/>
  <c r="B33"/>
  <c r="D12"/>
  <c r="B62"/>
  <c r="C8"/>
  <c r="C14"/>
  <c r="AH20" i="25"/>
  <c r="AH17"/>
  <c r="AH16"/>
  <c r="AH19"/>
  <c r="AH18"/>
  <c r="AC22" i="27"/>
  <c r="M16" s="1"/>
  <c r="N16"/>
  <c r="N31" i="29"/>
  <c r="O31" s="1"/>
  <c r="P31" s="1"/>
  <c r="Q31" s="1"/>
  <c r="N32"/>
  <c r="O32" s="1"/>
  <c r="P32" s="1"/>
  <c r="Q32" s="1"/>
  <c r="N14"/>
  <c r="O14" s="1"/>
  <c r="P14" s="1"/>
  <c r="Q14" s="1"/>
  <c r="N19"/>
  <c r="O19" s="1"/>
  <c r="P19" s="1"/>
  <c r="Q19" s="1"/>
  <c r="N13"/>
  <c r="O13" s="1"/>
  <c r="P13" s="1"/>
  <c r="Q13" s="1"/>
  <c r="N7"/>
  <c r="O7" s="1"/>
  <c r="P7" s="1"/>
  <c r="Q7" s="1"/>
  <c r="N25"/>
  <c r="O25" s="1"/>
  <c r="P25" s="1"/>
  <c r="Q25" s="1"/>
  <c r="N20"/>
  <c r="O20" s="1"/>
  <c r="P20" s="1"/>
  <c r="Q20" s="1"/>
  <c r="N26"/>
  <c r="O26" s="1"/>
  <c r="P26" s="1"/>
  <c r="Q26" s="1"/>
  <c r="N8"/>
  <c r="O8" s="1"/>
  <c r="P8" s="1"/>
  <c r="Q8" s="1"/>
  <c r="AH38" i="25"/>
  <c r="AH35"/>
  <c r="AK34" s="1"/>
  <c r="AH37"/>
  <c r="AH36"/>
  <c r="AH34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H26" i="25"/>
  <c r="AH25"/>
  <c r="AH23"/>
  <c r="AH2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Q10" i="29"/>
  <c r="AQ12" s="1"/>
  <c r="AH32" i="25"/>
  <c r="AH30"/>
  <c r="AH31"/>
  <c r="AH29"/>
  <c r="AH28"/>
  <c r="AH14"/>
  <c r="AH10"/>
  <c r="AH11"/>
  <c r="AH13"/>
  <c r="N10" i="27"/>
  <c r="AC16"/>
  <c r="M10" s="1"/>
  <c r="AR4" i="19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O10" i="32" l="1"/>
  <c r="AO12" s="1"/>
  <c r="AS9" s="1"/>
  <c r="D172" i="33"/>
  <c r="E172" s="1"/>
  <c r="B172" s="1"/>
  <c r="AS5" i="19"/>
  <c r="AH23" s="1"/>
  <c r="Q17" s="1"/>
  <c r="AS4"/>
  <c r="AH22" s="1"/>
  <c r="Q16" s="1"/>
  <c r="D205" i="33"/>
  <c r="E205" s="1"/>
  <c r="B205" s="1"/>
  <c r="D45"/>
  <c r="E45" s="1"/>
  <c r="C45" s="1"/>
  <c r="D136"/>
  <c r="E136" s="1"/>
  <c r="A136" s="1"/>
  <c r="D195"/>
  <c r="E195" s="1"/>
  <c r="B195" s="1"/>
  <c r="D130"/>
  <c r="E130" s="1"/>
  <c r="B130" s="1"/>
  <c r="D250"/>
  <c r="E250" s="1"/>
  <c r="B250" s="1"/>
  <c r="D133"/>
  <c r="E133" s="1"/>
  <c r="B133" s="1"/>
  <c r="D38"/>
  <c r="E38" s="1"/>
  <c r="B38" s="1"/>
  <c r="D188"/>
  <c r="E188" s="1"/>
  <c r="A188" s="1"/>
  <c r="D8"/>
  <c r="E8" s="1"/>
  <c r="C8" s="1"/>
  <c r="D204"/>
  <c r="E204" s="1"/>
  <c r="A204" s="1"/>
  <c r="D18"/>
  <c r="E18" s="1"/>
  <c r="A18" s="1"/>
  <c r="D110"/>
  <c r="E110" s="1"/>
  <c r="B110" s="1"/>
  <c r="D30"/>
  <c r="E30" s="1"/>
  <c r="B30" s="1"/>
  <c r="J5" i="32"/>
  <c r="AE5" i="29"/>
  <c r="D198" i="33"/>
  <c r="E198" s="1"/>
  <c r="A198" s="1"/>
  <c r="D207"/>
  <c r="E207" s="1"/>
  <c r="B207" s="1"/>
  <c r="D168"/>
  <c r="E168" s="1"/>
  <c r="B168" s="1"/>
  <c r="D124"/>
  <c r="E124" s="1"/>
  <c r="B124" s="1"/>
  <c r="D203"/>
  <c r="E203" s="1"/>
  <c r="B203" s="1"/>
  <c r="D220"/>
  <c r="E220" s="1"/>
  <c r="B220" s="1"/>
  <c r="D3"/>
  <c r="E3" s="1"/>
  <c r="C3" s="1"/>
  <c r="D13"/>
  <c r="E13" s="1"/>
  <c r="B13" s="1"/>
  <c r="D25"/>
  <c r="E25" s="1"/>
  <c r="C25" s="1"/>
  <c r="D34"/>
  <c r="E34" s="1"/>
  <c r="A34" s="1"/>
  <c r="D29"/>
  <c r="E29" s="1"/>
  <c r="C29" s="1"/>
  <c r="D14"/>
  <c r="E14" s="1"/>
  <c r="C14" s="1"/>
  <c r="D23"/>
  <c r="E23" s="1"/>
  <c r="A23" s="1"/>
  <c r="D53"/>
  <c r="E53" s="1"/>
  <c r="A53" s="1"/>
  <c r="D65"/>
  <c r="E65" s="1"/>
  <c r="C65" s="1"/>
  <c r="D22"/>
  <c r="E22" s="1"/>
  <c r="A22" s="1"/>
  <c r="D31"/>
  <c r="E31" s="1"/>
  <c r="A31" s="1"/>
  <c r="D69"/>
  <c r="E69" s="1"/>
  <c r="B69" s="1"/>
  <c r="D81"/>
  <c r="E81" s="1"/>
  <c r="A81" s="1"/>
  <c r="D82"/>
  <c r="E82" s="1"/>
  <c r="A82" s="1"/>
  <c r="D2"/>
  <c r="E2" s="1"/>
  <c r="D74"/>
  <c r="E74" s="1"/>
  <c r="C74" s="1"/>
  <c r="D83"/>
  <c r="E83" s="1"/>
  <c r="A83" s="1"/>
  <c r="D173"/>
  <c r="E173" s="1"/>
  <c r="A173" s="1"/>
  <c r="D185"/>
  <c r="E185" s="1"/>
  <c r="B185" s="1"/>
  <c r="D178"/>
  <c r="E178" s="1"/>
  <c r="A178" s="1"/>
  <c r="D96"/>
  <c r="E96" s="1"/>
  <c r="C96" s="1"/>
  <c r="D94"/>
  <c r="E94" s="1"/>
  <c r="C94" s="1"/>
  <c r="D103"/>
  <c r="E103" s="1"/>
  <c r="C103" s="1"/>
  <c r="D213"/>
  <c r="E213" s="1"/>
  <c r="A213" s="1"/>
  <c r="D225"/>
  <c r="E225" s="1"/>
  <c r="A225" s="1"/>
  <c r="D102"/>
  <c r="E102" s="1"/>
  <c r="B102" s="1"/>
  <c r="D111"/>
  <c r="E111" s="1"/>
  <c r="C111" s="1"/>
  <c r="D229"/>
  <c r="E229" s="1"/>
  <c r="B229" s="1"/>
  <c r="D241"/>
  <c r="E241" s="1"/>
  <c r="B241" s="1"/>
  <c r="D11"/>
  <c r="E11" s="1"/>
  <c r="B11" s="1"/>
  <c r="D73"/>
  <c r="E73" s="1"/>
  <c r="C73" s="1"/>
  <c r="D154"/>
  <c r="E154" s="1"/>
  <c r="A154" s="1"/>
  <c r="D163"/>
  <c r="E163" s="1"/>
  <c r="C163" s="1"/>
  <c r="D80"/>
  <c r="E80" s="1"/>
  <c r="A80" s="1"/>
  <c r="D52"/>
  <c r="E52" s="1"/>
  <c r="B52" s="1"/>
  <c r="D91"/>
  <c r="E91" s="1"/>
  <c r="B91" s="1"/>
  <c r="D169"/>
  <c r="E169" s="1"/>
  <c r="A169" s="1"/>
  <c r="D174"/>
  <c r="E174" s="1"/>
  <c r="A174" s="1"/>
  <c r="D183"/>
  <c r="E183" s="1"/>
  <c r="A183" s="1"/>
  <c r="D120"/>
  <c r="E120" s="1"/>
  <c r="C120" s="1"/>
  <c r="D212"/>
  <c r="E212" s="1"/>
  <c r="C212" s="1"/>
  <c r="D145"/>
  <c r="E145" s="1"/>
  <c r="C145" s="1"/>
  <c r="D115"/>
  <c r="E115" s="1"/>
  <c r="B115" s="1"/>
  <c r="D224"/>
  <c r="E224" s="1"/>
  <c r="A224" s="1"/>
  <c r="D140"/>
  <c r="E140" s="1"/>
  <c r="A140" s="1"/>
  <c r="D76"/>
  <c r="E76" s="1"/>
  <c r="C76" s="1"/>
  <c r="D179"/>
  <c r="E179" s="1"/>
  <c r="C179" s="1"/>
  <c r="D233"/>
  <c r="E233" s="1"/>
  <c r="B233" s="1"/>
  <c r="D60"/>
  <c r="E60" s="1"/>
  <c r="A60" s="1"/>
  <c r="D68"/>
  <c r="E68" s="1"/>
  <c r="C68" s="1"/>
  <c r="D243"/>
  <c r="E243" s="1"/>
  <c r="A243" s="1"/>
  <c r="D132"/>
  <c r="E132" s="1"/>
  <c r="A132" s="1"/>
  <c r="D246"/>
  <c r="E246" s="1"/>
  <c r="B246" s="1"/>
  <c r="D125"/>
  <c r="E125" s="1"/>
  <c r="C125" s="1"/>
  <c r="D121"/>
  <c r="E121" s="1"/>
  <c r="A121" s="1"/>
  <c r="D71"/>
  <c r="E71" s="1"/>
  <c r="B71" s="1"/>
  <c r="D70"/>
  <c r="E70" s="1"/>
  <c r="D165"/>
  <c r="E165" s="1"/>
  <c r="D177"/>
  <c r="E177" s="1"/>
  <c r="D192"/>
  <c r="E192" s="1"/>
  <c r="D131"/>
  <c r="E131" s="1"/>
  <c r="D108"/>
  <c r="E108" s="1"/>
  <c r="D27"/>
  <c r="E27" s="1"/>
  <c r="D142"/>
  <c r="E142" s="1"/>
  <c r="D56"/>
  <c r="E56" s="1"/>
  <c r="D150"/>
  <c r="E150" s="1"/>
  <c r="D72"/>
  <c r="E72" s="1"/>
  <c r="D107"/>
  <c r="E107" s="1"/>
  <c r="D202"/>
  <c r="E202" s="1"/>
  <c r="D156"/>
  <c r="E156" s="1"/>
  <c r="A156" s="1"/>
  <c r="D116"/>
  <c r="E116" s="1"/>
  <c r="C116" s="1"/>
  <c r="D222"/>
  <c r="E222" s="1"/>
  <c r="C222" s="1"/>
  <c r="D216"/>
  <c r="E216" s="1"/>
  <c r="C216" s="1"/>
  <c r="D230"/>
  <c r="E230" s="1"/>
  <c r="B230" s="1"/>
  <c r="D232"/>
  <c r="E232" s="1"/>
  <c r="B232" s="1"/>
  <c r="D61"/>
  <c r="E61" s="1"/>
  <c r="C61" s="1"/>
  <c r="D35"/>
  <c r="E35" s="1"/>
  <c r="C35" s="1"/>
  <c r="D89"/>
  <c r="E89" s="1"/>
  <c r="C89" s="1"/>
  <c r="D157"/>
  <c r="E157" s="1"/>
  <c r="B157" s="1"/>
  <c r="D55"/>
  <c r="E55" s="1"/>
  <c r="B55" s="1"/>
  <c r="D129"/>
  <c r="E129" s="1"/>
  <c r="C129" s="1"/>
  <c r="D128"/>
  <c r="E128" s="1"/>
  <c r="C128" s="1"/>
  <c r="D135"/>
  <c r="E135" s="1"/>
  <c r="C135" s="1"/>
  <c r="D127"/>
  <c r="E127" s="1"/>
  <c r="B127" s="1"/>
  <c r="D180"/>
  <c r="E180" s="1"/>
  <c r="A180" s="1"/>
  <c r="D191"/>
  <c r="E191" s="1"/>
  <c r="C191" s="1"/>
  <c r="D196"/>
  <c r="E196" s="1"/>
  <c r="B196" s="1"/>
  <c r="D17"/>
  <c r="E17" s="1"/>
  <c r="C17" s="1"/>
  <c r="D221"/>
  <c r="E221" s="1"/>
  <c r="B221" s="1"/>
  <c r="D6"/>
  <c r="E6" s="1"/>
  <c r="D15"/>
  <c r="E15" s="1"/>
  <c r="D37"/>
  <c r="E37" s="1"/>
  <c r="D49"/>
  <c r="E49" s="1"/>
  <c r="D50"/>
  <c r="E50" s="1"/>
  <c r="D189"/>
  <c r="E189" s="1"/>
  <c r="D58"/>
  <c r="E58" s="1"/>
  <c r="D67"/>
  <c r="E67" s="1"/>
  <c r="D141"/>
  <c r="E141" s="1"/>
  <c r="D153"/>
  <c r="E153" s="1"/>
  <c r="D162"/>
  <c r="E162" s="1"/>
  <c r="D32"/>
  <c r="E32" s="1"/>
  <c r="D78"/>
  <c r="E78" s="1"/>
  <c r="D87"/>
  <c r="E87" s="1"/>
  <c r="D181"/>
  <c r="E181" s="1"/>
  <c r="D193"/>
  <c r="E193" s="1"/>
  <c r="D86"/>
  <c r="E86" s="1"/>
  <c r="D95"/>
  <c r="E95" s="1"/>
  <c r="D197"/>
  <c r="E197" s="1"/>
  <c r="D209"/>
  <c r="E209" s="1"/>
  <c r="D226"/>
  <c r="E226" s="1"/>
  <c r="D9"/>
  <c r="E9" s="1"/>
  <c r="D138"/>
  <c r="E138" s="1"/>
  <c r="D147"/>
  <c r="E147" s="1"/>
  <c r="D48"/>
  <c r="E48" s="1"/>
  <c r="D236"/>
  <c r="E236" s="1"/>
  <c r="D59"/>
  <c r="E59" s="1"/>
  <c r="D105"/>
  <c r="E105" s="1"/>
  <c r="D158"/>
  <c r="E158" s="1"/>
  <c r="D167"/>
  <c r="E167" s="1"/>
  <c r="D88"/>
  <c r="E88" s="1"/>
  <c r="D84"/>
  <c r="E84" s="1"/>
  <c r="D166"/>
  <c r="E166" s="1"/>
  <c r="D175"/>
  <c r="E175" s="1"/>
  <c r="D104"/>
  <c r="E104" s="1"/>
  <c r="D148"/>
  <c r="E148" s="1"/>
  <c r="D139"/>
  <c r="E139" s="1"/>
  <c r="D228"/>
  <c r="E228" s="1"/>
  <c r="D218"/>
  <c r="E218" s="1"/>
  <c r="D227"/>
  <c r="E227" s="1"/>
  <c r="D208"/>
  <c r="E208" s="1"/>
  <c r="D4"/>
  <c r="E4" s="1"/>
  <c r="C4" s="1"/>
  <c r="D219"/>
  <c r="E219" s="1"/>
  <c r="A219" s="1"/>
  <c r="D92"/>
  <c r="E92" s="1"/>
  <c r="D238"/>
  <c r="E238" s="1"/>
  <c r="C238" s="1"/>
  <c r="D247"/>
  <c r="E247" s="1"/>
  <c r="D248"/>
  <c r="E248" s="1"/>
  <c r="B248" s="1"/>
  <c r="D54"/>
  <c r="E54" s="1"/>
  <c r="B54" s="1"/>
  <c r="D146"/>
  <c r="E146" s="1"/>
  <c r="A146" s="1"/>
  <c r="D237"/>
  <c r="E237" s="1"/>
  <c r="D126"/>
  <c r="E126" s="1"/>
  <c r="D118"/>
  <c r="E118" s="1"/>
  <c r="A118" s="1"/>
  <c r="D43"/>
  <c r="E43" s="1"/>
  <c r="A43" s="1"/>
  <c r="D112"/>
  <c r="E112" s="1"/>
  <c r="C112" s="1"/>
  <c r="D190"/>
  <c r="E190" s="1"/>
  <c r="A190" s="1"/>
  <c r="D182"/>
  <c r="E182" s="1"/>
  <c r="C182" s="1"/>
  <c r="D171"/>
  <c r="E171" s="1"/>
  <c r="B171" s="1"/>
  <c r="D240"/>
  <c r="E240" s="1"/>
  <c r="B240" s="1"/>
  <c r="D7"/>
  <c r="E7" s="1"/>
  <c r="A7" s="1"/>
  <c r="D5"/>
  <c r="E5" s="1"/>
  <c r="A5" s="1"/>
  <c r="D42"/>
  <c r="E42" s="1"/>
  <c r="C42" s="1"/>
  <c r="D114"/>
  <c r="E114" s="1"/>
  <c r="A114" s="1"/>
  <c r="D149"/>
  <c r="E149" s="1"/>
  <c r="B149" s="1"/>
  <c r="D79"/>
  <c r="E79" s="1"/>
  <c r="D194"/>
  <c r="E194" s="1"/>
  <c r="D122"/>
  <c r="E122" s="1"/>
  <c r="D16"/>
  <c r="E16" s="1"/>
  <c r="D41"/>
  <c r="E41" s="1"/>
  <c r="D151"/>
  <c r="E151" s="1"/>
  <c r="D36"/>
  <c r="E36" s="1"/>
  <c r="D159"/>
  <c r="E159" s="1"/>
  <c r="D20"/>
  <c r="E20" s="1"/>
  <c r="D44"/>
  <c r="E44" s="1"/>
  <c r="D211"/>
  <c r="E211" s="1"/>
  <c r="D176"/>
  <c r="E176" s="1"/>
  <c r="D187"/>
  <c r="E187" s="1"/>
  <c r="A187" s="1"/>
  <c r="D231"/>
  <c r="E231" s="1"/>
  <c r="C231" s="1"/>
  <c r="D100"/>
  <c r="E100" s="1"/>
  <c r="B100" s="1"/>
  <c r="D239"/>
  <c r="E239" s="1"/>
  <c r="A239" s="1"/>
  <c r="D164"/>
  <c r="E164" s="1"/>
  <c r="B164" s="1"/>
  <c r="D26"/>
  <c r="E26" s="1"/>
  <c r="C26" s="1"/>
  <c r="D77"/>
  <c r="E77" s="1"/>
  <c r="A77" s="1"/>
  <c r="D98"/>
  <c r="E98" s="1"/>
  <c r="A98" s="1"/>
  <c r="D46"/>
  <c r="E46" s="1"/>
  <c r="C46" s="1"/>
  <c r="D117"/>
  <c r="E117" s="1"/>
  <c r="C117" s="1"/>
  <c r="D63"/>
  <c r="E63" s="1"/>
  <c r="C63" s="1"/>
  <c r="D249"/>
  <c r="E249" s="1"/>
  <c r="A249" s="1"/>
  <c r="D137"/>
  <c r="E137" s="1"/>
  <c r="B137" s="1"/>
  <c r="D199"/>
  <c r="E199" s="1"/>
  <c r="C199" s="1"/>
  <c r="D244"/>
  <c r="E244" s="1"/>
  <c r="B244" s="1"/>
  <c r="D21"/>
  <c r="E21" s="1"/>
  <c r="B21" s="1"/>
  <c r="D51"/>
  <c r="E51" s="1"/>
  <c r="B51" s="1"/>
  <c r="D161"/>
  <c r="E161" s="1"/>
  <c r="B161" s="1"/>
  <c r="D33"/>
  <c r="E33" s="1"/>
  <c r="C33" s="1"/>
  <c r="D24"/>
  <c r="E24" s="1"/>
  <c r="A24" s="1"/>
  <c r="D160"/>
  <c r="E160" s="1"/>
  <c r="A160" s="1"/>
  <c r="D113"/>
  <c r="E113" s="1"/>
  <c r="A113" s="1"/>
  <c r="D184"/>
  <c r="E184" s="1"/>
  <c r="D62"/>
  <c r="E62" s="1"/>
  <c r="A62" s="1"/>
  <c r="D251"/>
  <c r="E251" s="1"/>
  <c r="D123"/>
  <c r="E123" s="1"/>
  <c r="C123" s="1"/>
  <c r="D242"/>
  <c r="E242" s="1"/>
  <c r="B242" s="1"/>
  <c r="D245"/>
  <c r="E245" s="1"/>
  <c r="B245" s="1"/>
  <c r="D210"/>
  <c r="E210" s="1"/>
  <c r="A210" s="1"/>
  <c r="D90"/>
  <c r="E90" s="1"/>
  <c r="B90" s="1"/>
  <c r="D101"/>
  <c r="E101" s="1"/>
  <c r="C101" s="1"/>
  <c r="D85"/>
  <c r="E85" s="1"/>
  <c r="B85" s="1"/>
  <c r="D66"/>
  <c r="E66" s="1"/>
  <c r="D10"/>
  <c r="E10" s="1"/>
  <c r="D223"/>
  <c r="E223" s="1"/>
  <c r="D215"/>
  <c r="E215" s="1"/>
  <c r="D28"/>
  <c r="E28" s="1"/>
  <c r="D201"/>
  <c r="E201" s="1"/>
  <c r="D143"/>
  <c r="E143" s="1"/>
  <c r="D152"/>
  <c r="E152" s="1"/>
  <c r="C152" s="1"/>
  <c r="D12"/>
  <c r="E12" s="1"/>
  <c r="A12" s="1"/>
  <c r="D99"/>
  <c r="E99" s="1"/>
  <c r="B99" s="1"/>
  <c r="D97"/>
  <c r="E97" s="1"/>
  <c r="D93"/>
  <c r="E93" s="1"/>
  <c r="D19"/>
  <c r="E19" s="1"/>
  <c r="D200"/>
  <c r="E200" s="1"/>
  <c r="D155"/>
  <c r="E155" s="1"/>
  <c r="D186"/>
  <c r="E186" s="1"/>
  <c r="D40"/>
  <c r="E40" s="1"/>
  <c r="D109"/>
  <c r="E109" s="1"/>
  <c r="C109" s="1"/>
  <c r="D234"/>
  <c r="E234" s="1"/>
  <c r="B234" s="1"/>
  <c r="D170"/>
  <c r="E170" s="1"/>
  <c r="A170" s="1"/>
  <c r="D106"/>
  <c r="E106" s="1"/>
  <c r="B106" s="1"/>
  <c r="D119"/>
  <c r="E119" s="1"/>
  <c r="B119" s="1"/>
  <c r="D217"/>
  <c r="E217" s="1"/>
  <c r="B217" s="1"/>
  <c r="D64"/>
  <c r="E64" s="1"/>
  <c r="A64" s="1"/>
  <c r="D47"/>
  <c r="E47" s="1"/>
  <c r="A47" s="1"/>
  <c r="D39"/>
  <c r="E39" s="1"/>
  <c r="D57"/>
  <c r="E57" s="1"/>
  <c r="C57" s="1"/>
  <c r="D235"/>
  <c r="E235" s="1"/>
  <c r="D214"/>
  <c r="E214" s="1"/>
  <c r="D206"/>
  <c r="E206" s="1"/>
  <c r="D144"/>
  <c r="E144" s="1"/>
  <c r="D75"/>
  <c r="E75" s="1"/>
  <c r="D134"/>
  <c r="E134" s="1"/>
  <c r="AQ7" i="19"/>
  <c r="AH13" s="1"/>
  <c r="Q7" s="1"/>
  <c r="AQ6"/>
  <c r="AH12" s="1"/>
  <c r="Q6" s="1"/>
  <c r="AQ8"/>
  <c r="AH14" s="1"/>
  <c r="Q8" s="1"/>
  <c r="AQ5"/>
  <c r="AH11" s="1"/>
  <c r="Q5" s="1"/>
  <c r="AT7"/>
  <c r="AH31" s="1"/>
  <c r="Q25" s="1"/>
  <c r="AS6"/>
  <c r="AH24" s="1"/>
  <c r="Q18" s="1"/>
  <c r="AS7"/>
  <c r="AH25" s="1"/>
  <c r="Q19" s="1"/>
  <c r="AT5"/>
  <c r="AH29" s="1"/>
  <c r="Q23" s="1"/>
  <c r="AT4"/>
  <c r="AH28" s="1"/>
  <c r="Q22" s="1"/>
  <c r="AT8"/>
  <c r="AH32" s="1"/>
  <c r="Q26" s="1"/>
  <c r="J6" i="32"/>
  <c r="AC5"/>
  <c r="M26"/>
  <c r="N26" s="1"/>
  <c r="O26" s="1"/>
  <c r="P26" s="1"/>
  <c r="M14"/>
  <c r="N14" s="1"/>
  <c r="O14" s="1"/>
  <c r="P14" s="1"/>
  <c r="M24"/>
  <c r="N24" s="1"/>
  <c r="O24" s="1"/>
  <c r="P24" s="1"/>
  <c r="M30"/>
  <c r="N30" s="1"/>
  <c r="O30" s="1"/>
  <c r="P30" s="1"/>
  <c r="M7"/>
  <c r="N7" s="1"/>
  <c r="O7" s="1"/>
  <c r="P7" s="1"/>
  <c r="M12"/>
  <c r="N12" s="1"/>
  <c r="O12" s="1"/>
  <c r="P12" s="1"/>
  <c r="M13"/>
  <c r="N13" s="1"/>
  <c r="O13" s="1"/>
  <c r="P13" s="1"/>
  <c r="M20"/>
  <c r="N20" s="1"/>
  <c r="O20" s="1"/>
  <c r="P20" s="1"/>
  <c r="M19"/>
  <c r="N19" s="1"/>
  <c r="O19" s="1"/>
  <c r="P19" s="1"/>
  <c r="M31"/>
  <c r="N31" s="1"/>
  <c r="O31" s="1"/>
  <c r="P31" s="1"/>
  <c r="M25"/>
  <c r="N25" s="1"/>
  <c r="O25" s="1"/>
  <c r="P25" s="1"/>
  <c r="M6"/>
  <c r="N6" s="1"/>
  <c r="O6" s="1"/>
  <c r="P6" s="1"/>
  <c r="M8"/>
  <c r="N8" s="1"/>
  <c r="O8" s="1"/>
  <c r="P8" s="1"/>
  <c r="M18"/>
  <c r="N18" s="1"/>
  <c r="O18" s="1"/>
  <c r="P18" s="1"/>
  <c r="M32"/>
  <c r="N32" s="1"/>
  <c r="O32" s="1"/>
  <c r="P32" s="1"/>
  <c r="AK10" i="25"/>
  <c r="J7" i="19"/>
  <c r="AC6"/>
  <c r="V4" s="1"/>
  <c r="AK14" i="25"/>
  <c r="R26"/>
  <c r="R25"/>
  <c r="R24"/>
  <c r="R23"/>
  <c r="AK30"/>
  <c r="AK28"/>
  <c r="AK16"/>
  <c r="AK23"/>
  <c r="AK22"/>
  <c r="AK29"/>
  <c r="AK20"/>
  <c r="AG21"/>
  <c r="AF21"/>
  <c r="AE21" s="1"/>
  <c r="AL21" s="1"/>
  <c r="AG15"/>
  <c r="AF15"/>
  <c r="AE15" s="1"/>
  <c r="AL15" s="1"/>
  <c r="AK13"/>
  <c r="AG33"/>
  <c r="AK32"/>
  <c r="AF33"/>
  <c r="AE33" s="1"/>
  <c r="AL33" s="1"/>
  <c r="AG39"/>
  <c r="AK38"/>
  <c r="AF39"/>
  <c r="AE39" s="1"/>
  <c r="AG27"/>
  <c r="AK26"/>
  <c r="AF27"/>
  <c r="AE27" s="1"/>
  <c r="AL27" s="1"/>
  <c r="AK17"/>
  <c r="AK12"/>
  <c r="AK31"/>
  <c r="AK36"/>
  <c r="AK19"/>
  <c r="AK24"/>
  <c r="AK37"/>
  <c r="AK18"/>
  <c r="AK11"/>
  <c r="AK25"/>
  <c r="AK35"/>
  <c r="AG11"/>
  <c r="AF11"/>
  <c r="AF28"/>
  <c r="AG28"/>
  <c r="P22" s="1"/>
  <c r="Q22"/>
  <c r="AG32"/>
  <c r="AF32"/>
  <c r="AF24"/>
  <c r="AG24"/>
  <c r="AG26"/>
  <c r="AF26"/>
  <c r="AF36"/>
  <c r="AG36"/>
  <c r="AG19"/>
  <c r="AF19"/>
  <c r="Q4"/>
  <c r="AF10"/>
  <c r="AG10"/>
  <c r="P4" s="1"/>
  <c r="AF29"/>
  <c r="AG29"/>
  <c r="AS9" i="29"/>
  <c r="AU9"/>
  <c r="AV9"/>
  <c r="AT9"/>
  <c r="AQ13"/>
  <c r="Q16" i="25"/>
  <c r="AG22"/>
  <c r="P16" s="1"/>
  <c r="AF22"/>
  <c r="AG37"/>
  <c r="AF37"/>
  <c r="AG16"/>
  <c r="P10" s="1"/>
  <c r="AF16"/>
  <c r="Q10"/>
  <c r="AF12"/>
  <c r="AG12"/>
  <c r="AF31"/>
  <c r="AG31"/>
  <c r="AG23"/>
  <c r="AF23"/>
  <c r="AF35"/>
  <c r="AG35"/>
  <c r="AG17"/>
  <c r="AF17"/>
  <c r="AF13"/>
  <c r="AG13"/>
  <c r="AG14"/>
  <c r="AF14"/>
  <c r="AF30"/>
  <c r="AG30"/>
  <c r="AF25"/>
  <c r="AG25"/>
  <c r="AF34"/>
  <c r="AE34" s="1"/>
  <c r="Q28"/>
  <c r="AG34"/>
  <c r="P28" s="1"/>
  <c r="AF38"/>
  <c r="AE38" s="1"/>
  <c r="AG38"/>
  <c r="AG18"/>
  <c r="AF18"/>
  <c r="AF20"/>
  <c r="AE20" s="1"/>
  <c r="AL20" s="1"/>
  <c r="AG20"/>
  <c r="B2" i="17"/>
  <c r="A2" i="13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30" i="33" l="1"/>
  <c r="AR9" i="32"/>
  <c r="AR7" s="1"/>
  <c r="AH19" s="1"/>
  <c r="Q13" s="1"/>
  <c r="C172" i="33"/>
  <c r="A172"/>
  <c r="C203"/>
  <c r="AQ9" i="32"/>
  <c r="AQ8" s="1"/>
  <c r="AH14" s="1"/>
  <c r="Q8" s="1"/>
  <c r="AO13"/>
  <c r="AT9"/>
  <c r="AT5" s="1"/>
  <c r="AH29" s="1"/>
  <c r="Q23" s="1"/>
  <c r="C136" i="33"/>
  <c r="B136"/>
  <c r="C198"/>
  <c r="C183"/>
  <c r="C185"/>
  <c r="C31"/>
  <c r="B103"/>
  <c r="C204"/>
  <c r="B198"/>
  <c r="B243"/>
  <c r="C52"/>
  <c r="A103"/>
  <c r="A73"/>
  <c r="C81"/>
  <c r="C110"/>
  <c r="A110"/>
  <c r="A130"/>
  <c r="C205"/>
  <c r="A205"/>
  <c r="C195"/>
  <c r="B81"/>
  <c r="C225"/>
  <c r="C83"/>
  <c r="A96"/>
  <c r="B29"/>
  <c r="B140"/>
  <c r="C140"/>
  <c r="A45"/>
  <c r="A8"/>
  <c r="B8"/>
  <c r="C250"/>
  <c r="B45"/>
  <c r="B188"/>
  <c r="A195"/>
  <c r="B18"/>
  <c r="C130"/>
  <c r="B94"/>
  <c r="B170"/>
  <c r="C188"/>
  <c r="C23"/>
  <c r="A111"/>
  <c r="B31"/>
  <c r="B204"/>
  <c r="A133"/>
  <c r="B73"/>
  <c r="A179"/>
  <c r="B121"/>
  <c r="A203"/>
  <c r="B23"/>
  <c r="A230"/>
  <c r="C11"/>
  <c r="B111"/>
  <c r="C133"/>
  <c r="A52"/>
  <c r="C115"/>
  <c r="C243"/>
  <c r="A102"/>
  <c r="B179"/>
  <c r="A135"/>
  <c r="B183"/>
  <c r="A115"/>
  <c r="B173"/>
  <c r="B25"/>
  <c r="A185"/>
  <c r="C30"/>
  <c r="A199"/>
  <c r="A25"/>
  <c r="A250"/>
  <c r="C18"/>
  <c r="A124"/>
  <c r="B76"/>
  <c r="C22"/>
  <c r="A13"/>
  <c r="C102"/>
  <c r="B22"/>
  <c r="C13"/>
  <c r="C124"/>
  <c r="B199"/>
  <c r="A76"/>
  <c r="A68"/>
  <c r="B82"/>
  <c r="C173"/>
  <c r="B14"/>
  <c r="C80"/>
  <c r="C161"/>
  <c r="B191"/>
  <c r="A14"/>
  <c r="A231"/>
  <c r="A94"/>
  <c r="A38"/>
  <c r="C38"/>
  <c r="C82"/>
  <c r="B42"/>
  <c r="A125"/>
  <c r="B68"/>
  <c r="A11"/>
  <c r="C174"/>
  <c r="B145"/>
  <c r="A145"/>
  <c r="B125"/>
  <c r="B174"/>
  <c r="B80"/>
  <c r="C171"/>
  <c r="B231"/>
  <c r="B238"/>
  <c r="A191"/>
  <c r="B113"/>
  <c r="A238"/>
  <c r="B135"/>
  <c r="B224"/>
  <c r="C121"/>
  <c r="C132"/>
  <c r="A207"/>
  <c r="C98"/>
  <c r="B128"/>
  <c r="B117"/>
  <c r="C113"/>
  <c r="A161"/>
  <c r="A42"/>
  <c r="A128"/>
  <c r="B146"/>
  <c r="A117"/>
  <c r="A89"/>
  <c r="A171"/>
  <c r="C230"/>
  <c r="B89"/>
  <c r="C146"/>
  <c r="C248"/>
  <c r="A157"/>
  <c r="C69"/>
  <c r="C71"/>
  <c r="C157"/>
  <c r="C196"/>
  <c r="B219"/>
  <c r="B120"/>
  <c r="A196"/>
  <c r="A69"/>
  <c r="B222"/>
  <c r="B63"/>
  <c r="A100"/>
  <c r="B216"/>
  <c r="B180"/>
  <c r="B5"/>
  <c r="A216"/>
  <c r="A164"/>
  <c r="C180"/>
  <c r="A29"/>
  <c r="A163"/>
  <c r="A241"/>
  <c r="C241"/>
  <c r="C168"/>
  <c r="B65"/>
  <c r="A221"/>
  <c r="B225"/>
  <c r="A65"/>
  <c r="C234"/>
  <c r="B62"/>
  <c r="B182"/>
  <c r="C137"/>
  <c r="A182"/>
  <c r="A35"/>
  <c r="B60"/>
  <c r="A212"/>
  <c r="B83"/>
  <c r="B163"/>
  <c r="C246"/>
  <c r="B169"/>
  <c r="A168"/>
  <c r="A46"/>
  <c r="C60"/>
  <c r="B212"/>
  <c r="C169"/>
  <c r="A246"/>
  <c r="A234"/>
  <c r="B96"/>
  <c r="B35"/>
  <c r="C221"/>
  <c r="C77"/>
  <c r="A63"/>
  <c r="B77"/>
  <c r="B98"/>
  <c r="B114"/>
  <c r="C114"/>
  <c r="A33"/>
  <c r="B4"/>
  <c r="B46"/>
  <c r="C51"/>
  <c r="C5"/>
  <c r="A137"/>
  <c r="C164"/>
  <c r="C62"/>
  <c r="B160"/>
  <c r="B12"/>
  <c r="C12"/>
  <c r="B64"/>
  <c r="C170"/>
  <c r="C64"/>
  <c r="AE6" i="29"/>
  <c r="B132" i="33"/>
  <c r="A17"/>
  <c r="B53"/>
  <c r="A55"/>
  <c r="C207"/>
  <c r="C233"/>
  <c r="C229"/>
  <c r="C119"/>
  <c r="C21"/>
  <c r="C7"/>
  <c r="B24"/>
  <c r="A248"/>
  <c r="C190"/>
  <c r="C134"/>
  <c r="A134"/>
  <c r="B134"/>
  <c r="A214"/>
  <c r="C214"/>
  <c r="B214"/>
  <c r="C47"/>
  <c r="B47"/>
  <c r="A106"/>
  <c r="C106"/>
  <c r="C200"/>
  <c r="B200"/>
  <c r="A200"/>
  <c r="B201"/>
  <c r="A201"/>
  <c r="C201"/>
  <c r="B10"/>
  <c r="C10"/>
  <c r="A10"/>
  <c r="C90"/>
  <c r="A90"/>
  <c r="A123"/>
  <c r="B123"/>
  <c r="A184"/>
  <c r="B184"/>
  <c r="C184"/>
  <c r="C211"/>
  <c r="B211"/>
  <c r="A211"/>
  <c r="B36"/>
  <c r="C36"/>
  <c r="A36"/>
  <c r="B122"/>
  <c r="C122"/>
  <c r="A122"/>
  <c r="A240"/>
  <c r="C240"/>
  <c r="A237"/>
  <c r="B237"/>
  <c r="B247"/>
  <c r="C247"/>
  <c r="A247"/>
  <c r="A228"/>
  <c r="B228"/>
  <c r="C228"/>
  <c r="A175"/>
  <c r="B175"/>
  <c r="C175"/>
  <c r="B167"/>
  <c r="A167"/>
  <c r="C167"/>
  <c r="A236"/>
  <c r="B236"/>
  <c r="C236"/>
  <c r="B9"/>
  <c r="C9"/>
  <c r="A9"/>
  <c r="A95"/>
  <c r="B95"/>
  <c r="C95"/>
  <c r="C87"/>
  <c r="A87"/>
  <c r="B87"/>
  <c r="B153"/>
  <c r="C153"/>
  <c r="A153"/>
  <c r="A189"/>
  <c r="B189"/>
  <c r="C189"/>
  <c r="A15"/>
  <c r="B15"/>
  <c r="C15"/>
  <c r="C232"/>
  <c r="A232"/>
  <c r="A116"/>
  <c r="B116"/>
  <c r="B72"/>
  <c r="C72"/>
  <c r="A72"/>
  <c r="A27"/>
  <c r="B27"/>
  <c r="C27"/>
  <c r="C177"/>
  <c r="A177"/>
  <c r="B177"/>
  <c r="A206"/>
  <c r="B206"/>
  <c r="C206"/>
  <c r="C39"/>
  <c r="A39"/>
  <c r="B39"/>
  <c r="A109"/>
  <c r="B109"/>
  <c r="C155"/>
  <c r="B155"/>
  <c r="A155"/>
  <c r="A97"/>
  <c r="C97"/>
  <c r="B143"/>
  <c r="C143"/>
  <c r="A143"/>
  <c r="B223"/>
  <c r="C223"/>
  <c r="A223"/>
  <c r="B101"/>
  <c r="A101"/>
  <c r="C239"/>
  <c r="B239"/>
  <c r="C159"/>
  <c r="B159"/>
  <c r="A159"/>
  <c r="A16"/>
  <c r="B16"/>
  <c r="C16"/>
  <c r="C126"/>
  <c r="A126"/>
  <c r="B126"/>
  <c r="B218"/>
  <c r="C218"/>
  <c r="A218"/>
  <c r="A104"/>
  <c r="B104"/>
  <c r="C104"/>
  <c r="A59"/>
  <c r="B59"/>
  <c r="C59"/>
  <c r="B138"/>
  <c r="C138"/>
  <c r="A138"/>
  <c r="A197"/>
  <c r="C197"/>
  <c r="B197"/>
  <c r="A162"/>
  <c r="C162"/>
  <c r="B162"/>
  <c r="C58"/>
  <c r="A58"/>
  <c r="B58"/>
  <c r="A61"/>
  <c r="B61"/>
  <c r="B107"/>
  <c r="C107"/>
  <c r="A107"/>
  <c r="B142"/>
  <c r="C142"/>
  <c r="A142"/>
  <c r="C192"/>
  <c r="B192"/>
  <c r="A192"/>
  <c r="C24"/>
  <c r="B154"/>
  <c r="A127"/>
  <c r="C213"/>
  <c r="C249"/>
  <c r="B17"/>
  <c r="C178"/>
  <c r="B249"/>
  <c r="A220"/>
  <c r="C53"/>
  <c r="C100"/>
  <c r="A244"/>
  <c r="B74"/>
  <c r="A74"/>
  <c r="A91"/>
  <c r="B178"/>
  <c r="C99"/>
  <c r="C160"/>
  <c r="A242"/>
  <c r="B33"/>
  <c r="A51"/>
  <c r="B112"/>
  <c r="B7"/>
  <c r="C244"/>
  <c r="C55"/>
  <c r="C237"/>
  <c r="A119"/>
  <c r="A112"/>
  <c r="B190"/>
  <c r="A4"/>
  <c r="A149"/>
  <c r="A75"/>
  <c r="B75"/>
  <c r="C75"/>
  <c r="B235"/>
  <c r="A235"/>
  <c r="C235"/>
  <c r="B40"/>
  <c r="A40"/>
  <c r="C40"/>
  <c r="A19"/>
  <c r="B19"/>
  <c r="C19"/>
  <c r="C28"/>
  <c r="B28"/>
  <c r="A28"/>
  <c r="A66"/>
  <c r="C66"/>
  <c r="B66"/>
  <c r="B210"/>
  <c r="C210"/>
  <c r="C251"/>
  <c r="A251"/>
  <c r="B251"/>
  <c r="B26"/>
  <c r="A26"/>
  <c r="A44"/>
  <c r="B44"/>
  <c r="C44"/>
  <c r="B151"/>
  <c r="A151"/>
  <c r="C151"/>
  <c r="B194"/>
  <c r="C194"/>
  <c r="A194"/>
  <c r="C43"/>
  <c r="B43"/>
  <c r="C208"/>
  <c r="B208"/>
  <c r="A208"/>
  <c r="A139"/>
  <c r="B139"/>
  <c r="C139"/>
  <c r="A166"/>
  <c r="C166"/>
  <c r="B166"/>
  <c r="C158"/>
  <c r="A158"/>
  <c r="B158"/>
  <c r="A48"/>
  <c r="C48"/>
  <c r="B48"/>
  <c r="A226"/>
  <c r="C226"/>
  <c r="B226"/>
  <c r="C86"/>
  <c r="A86"/>
  <c r="B86"/>
  <c r="C78"/>
  <c r="A78"/>
  <c r="B78"/>
  <c r="A141"/>
  <c r="C141"/>
  <c r="B141"/>
  <c r="A50"/>
  <c r="C50"/>
  <c r="B50"/>
  <c r="B6"/>
  <c r="A6"/>
  <c r="C6"/>
  <c r="C156"/>
  <c r="B156"/>
  <c r="A150"/>
  <c r="B150"/>
  <c r="C150"/>
  <c r="C108"/>
  <c r="B108"/>
  <c r="A108"/>
  <c r="B165"/>
  <c r="C165"/>
  <c r="A165"/>
  <c r="C176"/>
  <c r="A176"/>
  <c r="A88"/>
  <c r="B88"/>
  <c r="C88"/>
  <c r="C181"/>
  <c r="B181"/>
  <c r="A181"/>
  <c r="B37"/>
  <c r="C37"/>
  <c r="A37"/>
  <c r="C91"/>
  <c r="C224"/>
  <c r="C154"/>
  <c r="A21"/>
  <c r="B34"/>
  <c r="A120"/>
  <c r="C127"/>
  <c r="B176"/>
  <c r="A229"/>
  <c r="A233"/>
  <c r="A71"/>
  <c r="C34"/>
  <c r="C220"/>
  <c r="B97"/>
  <c r="B213"/>
  <c r="C242"/>
  <c r="A222"/>
  <c r="A99"/>
  <c r="C219"/>
  <c r="C149"/>
  <c r="A144"/>
  <c r="C144"/>
  <c r="B144"/>
  <c r="B57"/>
  <c r="A57"/>
  <c r="A217"/>
  <c r="C217"/>
  <c r="A186"/>
  <c r="C186"/>
  <c r="B186"/>
  <c r="A93"/>
  <c r="C93"/>
  <c r="B93"/>
  <c r="A152"/>
  <c r="B152"/>
  <c r="B215"/>
  <c r="A215"/>
  <c r="C215"/>
  <c r="A85"/>
  <c r="C85"/>
  <c r="C245"/>
  <c r="A245"/>
  <c r="C187"/>
  <c r="B187"/>
  <c r="B20"/>
  <c r="C20"/>
  <c r="A20"/>
  <c r="C41"/>
  <c r="B41"/>
  <c r="A41"/>
  <c r="C79"/>
  <c r="B79"/>
  <c r="A79"/>
  <c r="C118"/>
  <c r="B118"/>
  <c r="C54"/>
  <c r="A54"/>
  <c r="C92"/>
  <c r="A92"/>
  <c r="B92"/>
  <c r="A227"/>
  <c r="B227"/>
  <c r="C227"/>
  <c r="A148"/>
  <c r="C148"/>
  <c r="B148"/>
  <c r="B84"/>
  <c r="C84"/>
  <c r="A84"/>
  <c r="B105"/>
  <c r="C105"/>
  <c r="A105"/>
  <c r="A147"/>
  <c r="B147"/>
  <c r="C147"/>
  <c r="A209"/>
  <c r="B209"/>
  <c r="C209"/>
  <c r="C193"/>
  <c r="A193"/>
  <c r="B193"/>
  <c r="C32"/>
  <c r="B32"/>
  <c r="A32"/>
  <c r="A67"/>
  <c r="B67"/>
  <c r="C67"/>
  <c r="A49"/>
  <c r="B49"/>
  <c r="C49"/>
  <c r="A129"/>
  <c r="B129"/>
  <c r="A202"/>
  <c r="C202"/>
  <c r="B202"/>
  <c r="B56"/>
  <c r="C56"/>
  <c r="A56"/>
  <c r="C131"/>
  <c r="B131"/>
  <c r="A131"/>
  <c r="C70"/>
  <c r="B70"/>
  <c r="A70"/>
  <c r="A3"/>
  <c r="B3"/>
  <c r="AE22" i="25"/>
  <c r="AL22" s="1"/>
  <c r="J7" i="32"/>
  <c r="AC6"/>
  <c r="J8" s="1"/>
  <c r="C2" i="33"/>
  <c r="A2"/>
  <c r="B2"/>
  <c r="AS5" i="32"/>
  <c r="AH23" s="1"/>
  <c r="Q17" s="1"/>
  <c r="AS8"/>
  <c r="AH26" s="1"/>
  <c r="Q20" s="1"/>
  <c r="AS6"/>
  <c r="AH24" s="1"/>
  <c r="Q18" s="1"/>
  <c r="AS7"/>
  <c r="AH25" s="1"/>
  <c r="Q19" s="1"/>
  <c r="AS4"/>
  <c r="AH22" s="1"/>
  <c r="Q16" s="1"/>
  <c r="V252" i="19"/>
  <c r="V243"/>
  <c r="V95"/>
  <c r="V35"/>
  <c r="V247"/>
  <c r="V159"/>
  <c r="V119"/>
  <c r="V213"/>
  <c r="V224"/>
  <c r="V56"/>
  <c r="V274"/>
  <c r="V217"/>
  <c r="V240"/>
  <c r="V53"/>
  <c r="V154"/>
  <c r="V136"/>
  <c r="V153"/>
  <c r="V259"/>
  <c r="V94"/>
  <c r="V92"/>
  <c r="V253"/>
  <c r="V215"/>
  <c r="V269"/>
  <c r="V278"/>
  <c r="V256"/>
  <c r="V123"/>
  <c r="V101"/>
  <c r="V182"/>
  <c r="V164"/>
  <c r="V140"/>
  <c r="V48"/>
  <c r="V171"/>
  <c r="V230"/>
  <c r="V212"/>
  <c r="V79"/>
  <c r="V69"/>
  <c r="V170"/>
  <c r="V152"/>
  <c r="V19"/>
  <c r="V275"/>
  <c r="V110"/>
  <c r="V108"/>
  <c r="V34"/>
  <c r="V231"/>
  <c r="V14"/>
  <c r="V16"/>
  <c r="V272"/>
  <c r="V139"/>
  <c r="V117"/>
  <c r="V198"/>
  <c r="V180"/>
  <c r="V31"/>
  <c r="V285"/>
  <c r="V97"/>
  <c r="V138"/>
  <c r="V78"/>
  <c r="V91"/>
  <c r="V223"/>
  <c r="V40"/>
  <c r="V163"/>
  <c r="V258"/>
  <c r="V46"/>
  <c r="V141"/>
  <c r="V181"/>
  <c r="V93"/>
  <c r="V178"/>
  <c r="V68"/>
  <c r="V270"/>
  <c r="V206"/>
  <c r="V65"/>
  <c r="V105"/>
  <c r="V184"/>
  <c r="V41"/>
  <c r="V188"/>
  <c r="V96"/>
  <c r="V282"/>
  <c r="V71"/>
  <c r="V130"/>
  <c r="V42"/>
  <c r="V22"/>
  <c r="V127"/>
  <c r="V121"/>
  <c r="V218"/>
  <c r="V200"/>
  <c r="V67"/>
  <c r="V57"/>
  <c r="V158"/>
  <c r="V156"/>
  <c r="V23"/>
  <c r="V279"/>
  <c r="V82"/>
  <c r="V64"/>
  <c r="V193"/>
  <c r="V187"/>
  <c r="V205"/>
  <c r="V246"/>
  <c r="V228"/>
  <c r="V268"/>
  <c r="V113"/>
  <c r="V176"/>
  <c r="V17"/>
  <c r="V20"/>
  <c r="V276"/>
  <c r="V143"/>
  <c r="V149"/>
  <c r="V234"/>
  <c r="V216"/>
  <c r="V83"/>
  <c r="V73"/>
  <c r="V174"/>
  <c r="V172"/>
  <c r="V39"/>
  <c r="V13"/>
  <c r="V98"/>
  <c r="V80"/>
  <c r="V225"/>
  <c r="V203"/>
  <c r="V237"/>
  <c r="V266"/>
  <c r="V244"/>
  <c r="V21"/>
  <c r="V227"/>
  <c r="V160"/>
  <c r="V120"/>
  <c r="V76"/>
  <c r="V150"/>
  <c r="V85"/>
  <c r="V168"/>
  <c r="V25"/>
  <c r="V124"/>
  <c r="V32"/>
  <c r="V214"/>
  <c r="V104"/>
  <c r="V190"/>
  <c r="V27"/>
  <c r="V201"/>
  <c r="V248"/>
  <c r="V185"/>
  <c r="V132"/>
  <c r="V74"/>
  <c r="V177"/>
  <c r="V221"/>
  <c r="V55"/>
  <c r="V261"/>
  <c r="V260"/>
  <c r="V199"/>
  <c r="V262"/>
  <c r="V107"/>
  <c r="V166"/>
  <c r="V191"/>
  <c r="V245"/>
  <c r="V286"/>
  <c r="V264"/>
  <c r="V131"/>
  <c r="V125"/>
  <c r="V222"/>
  <c r="V220"/>
  <c r="V87"/>
  <c r="V61"/>
  <c r="V146"/>
  <c r="V128"/>
  <c r="V265"/>
  <c r="V251"/>
  <c r="V54"/>
  <c r="V36"/>
  <c r="V129"/>
  <c r="V7"/>
  <c r="V66"/>
  <c r="V161"/>
  <c r="V173"/>
  <c r="V84"/>
  <c r="V277"/>
  <c r="V207"/>
  <c r="V30"/>
  <c r="V24"/>
  <c r="V280"/>
  <c r="V147"/>
  <c r="V157"/>
  <c r="V238"/>
  <c r="V236"/>
  <c r="V103"/>
  <c r="V77"/>
  <c r="V162"/>
  <c r="V144"/>
  <c r="V250"/>
  <c r="V267"/>
  <c r="V70"/>
  <c r="V52"/>
  <c r="V169"/>
  <c r="V254"/>
  <c r="V37"/>
  <c r="V242"/>
  <c r="V186"/>
  <c r="V126"/>
  <c r="V155"/>
  <c r="V99"/>
  <c r="V86"/>
  <c r="V109"/>
  <c r="V239"/>
  <c r="V179"/>
  <c r="V114"/>
  <c r="V281"/>
  <c r="V229"/>
  <c r="V81"/>
  <c r="V63"/>
  <c r="V263"/>
  <c r="V122"/>
  <c r="V62"/>
  <c r="V47"/>
  <c r="V26"/>
  <c r="V183"/>
  <c r="V50"/>
  <c r="V58"/>
  <c r="V137"/>
  <c r="V189"/>
  <c r="V249"/>
  <c r="V89"/>
  <c r="V196"/>
  <c r="V232"/>
  <c r="V60"/>
  <c r="V283"/>
  <c r="V175"/>
  <c r="V115"/>
  <c r="V197"/>
  <c r="V111"/>
  <c r="V202"/>
  <c r="V51"/>
  <c r="V142"/>
  <c r="V29"/>
  <c r="V219"/>
  <c r="V204"/>
  <c r="V45"/>
  <c r="V112"/>
  <c r="V235"/>
  <c r="V233"/>
  <c r="V255"/>
  <c r="V90"/>
  <c r="V72"/>
  <c r="V209"/>
  <c r="V195"/>
  <c r="V257"/>
  <c r="V28"/>
  <c r="V284"/>
  <c r="V151"/>
  <c r="V133"/>
  <c r="V210"/>
  <c r="V192"/>
  <c r="V59"/>
  <c r="V33"/>
  <c r="V118"/>
  <c r="V100"/>
  <c r="V273"/>
  <c r="V135"/>
  <c r="V194"/>
  <c r="V43"/>
  <c r="V102"/>
  <c r="V148"/>
  <c r="V15"/>
  <c r="V271"/>
  <c r="V106"/>
  <c r="V88"/>
  <c r="V241"/>
  <c r="V211"/>
  <c r="V38"/>
  <c r="V44"/>
  <c r="V145"/>
  <c r="V167"/>
  <c r="V165"/>
  <c r="V226"/>
  <c r="V208"/>
  <c r="V75"/>
  <c r="V49"/>
  <c r="V134"/>
  <c r="V116"/>
  <c r="V18"/>
  <c r="AE26" i="25"/>
  <c r="AL26" s="1"/>
  <c r="V2" i="19"/>
  <c r="V12"/>
  <c r="V11"/>
  <c r="V10"/>
  <c r="V3"/>
  <c r="V9"/>
  <c r="Y4"/>
  <c r="Z4"/>
  <c r="X4"/>
  <c r="AA4"/>
  <c r="W4"/>
  <c r="V8"/>
  <c r="W8" s="1"/>
  <c r="V6"/>
  <c r="X6" s="1"/>
  <c r="V5"/>
  <c r="Z5" s="1"/>
  <c r="AE32" i="25"/>
  <c r="AL32" s="1"/>
  <c r="AE16"/>
  <c r="AL16" s="1"/>
  <c r="R16"/>
  <c r="O26"/>
  <c r="P26" s="1"/>
  <c r="Q26" s="1"/>
  <c r="O32"/>
  <c r="P32" s="1"/>
  <c r="Q32" s="1"/>
  <c r="AE14"/>
  <c r="AL14" s="1"/>
  <c r="AE10"/>
  <c r="AL10" s="1"/>
  <c r="O20"/>
  <c r="P20" s="1"/>
  <c r="Q20" s="1"/>
  <c r="O14"/>
  <c r="P14" s="1"/>
  <c r="Q14" s="1"/>
  <c r="AE28"/>
  <c r="AL28" s="1"/>
  <c r="AE18"/>
  <c r="AE31"/>
  <c r="AE29"/>
  <c r="AL29" s="1"/>
  <c r="AE19"/>
  <c r="AE30"/>
  <c r="AE35"/>
  <c r="AE23"/>
  <c r="AL23" s="1"/>
  <c r="AE24"/>
  <c r="AE17"/>
  <c r="AL17" s="1"/>
  <c r="AE37"/>
  <c r="N31" s="1"/>
  <c r="S31" s="1"/>
  <c r="AE25"/>
  <c r="AE36"/>
  <c r="N30" s="1"/>
  <c r="S30" s="1"/>
  <c r="AE11"/>
  <c r="AL11" s="1"/>
  <c r="AE13"/>
  <c r="AE12"/>
  <c r="I21" i="16"/>
  <c r="H24"/>
  <c r="G24" s="1"/>
  <c r="H10"/>
  <c r="G10" s="1"/>
  <c r="I17"/>
  <c r="A2" i="17"/>
  <c r="H7" i="26"/>
  <c r="H5"/>
  <c r="AU8" i="29"/>
  <c r="AJ26" s="1"/>
  <c r="R20" s="1"/>
  <c r="AU7"/>
  <c r="AJ25" s="1"/>
  <c r="R19" s="1"/>
  <c r="AU4"/>
  <c r="AJ22" s="1"/>
  <c r="R16" s="1"/>
  <c r="AU5"/>
  <c r="AJ23" s="1"/>
  <c r="R17" s="1"/>
  <c r="AU6"/>
  <c r="AJ24" s="1"/>
  <c r="R18" s="1"/>
  <c r="N28" i="25"/>
  <c r="S28" s="1"/>
  <c r="O28"/>
  <c r="AS5" i="29"/>
  <c r="AJ11" s="1"/>
  <c r="R5" s="1"/>
  <c r="AS4"/>
  <c r="AJ10" s="1"/>
  <c r="R4" s="1"/>
  <c r="AS7"/>
  <c r="AJ13" s="1"/>
  <c r="R7" s="1"/>
  <c r="AS8"/>
  <c r="AJ14" s="1"/>
  <c r="R8" s="1"/>
  <c r="AS6"/>
  <c r="AJ12" s="1"/>
  <c r="R6" s="1"/>
  <c r="O4" i="25"/>
  <c r="O22"/>
  <c r="H4" i="26"/>
  <c r="O16" i="25"/>
  <c r="AT4" i="29"/>
  <c r="AJ16" s="1"/>
  <c r="R10" s="1"/>
  <c r="AT6"/>
  <c r="AJ18" s="1"/>
  <c r="R12" s="1"/>
  <c r="AT5"/>
  <c r="AJ17" s="1"/>
  <c r="R11" s="1"/>
  <c r="AT7"/>
  <c r="AJ19" s="1"/>
  <c r="R13" s="1"/>
  <c r="AT8"/>
  <c r="AJ20" s="1"/>
  <c r="R14" s="1"/>
  <c r="H3" i="26"/>
  <c r="O10" i="25"/>
  <c r="AV8" i="29"/>
  <c r="AJ32" s="1"/>
  <c r="R26" s="1"/>
  <c r="AV6"/>
  <c r="AJ30" s="1"/>
  <c r="R24" s="1"/>
  <c r="AV5"/>
  <c r="AJ29" s="1"/>
  <c r="R23" s="1"/>
  <c r="AV7"/>
  <c r="AJ31" s="1"/>
  <c r="R25" s="1"/>
  <c r="AV4"/>
  <c r="AJ28" s="1"/>
  <c r="R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R4" i="32" l="1"/>
  <c r="AH16" s="1"/>
  <c r="Q10" s="1"/>
  <c r="AR5"/>
  <c r="AH17" s="1"/>
  <c r="Q11" s="1"/>
  <c r="AR6"/>
  <c r="AH18" s="1"/>
  <c r="Q12" s="1"/>
  <c r="AR8"/>
  <c r="AH20" s="1"/>
  <c r="Q14" s="1"/>
  <c r="AQ7"/>
  <c r="AH13" s="1"/>
  <c r="Q7" s="1"/>
  <c r="AQ5"/>
  <c r="AH11" s="1"/>
  <c r="Q5" s="1"/>
  <c r="AQ4"/>
  <c r="AH10" s="1"/>
  <c r="Q4" s="1"/>
  <c r="AQ6"/>
  <c r="AH12" s="1"/>
  <c r="Q6" s="1"/>
  <c r="AT6"/>
  <c r="AH30" s="1"/>
  <c r="Q24" s="1"/>
  <c r="AT7"/>
  <c r="AH31" s="1"/>
  <c r="Q25" s="1"/>
  <c r="AT8"/>
  <c r="AH32" s="1"/>
  <c r="Q26" s="1"/>
  <c r="AT4"/>
  <c r="AH28" s="1"/>
  <c r="Q22" s="1"/>
  <c r="AL19" i="25"/>
  <c r="N13"/>
  <c r="S13" s="1"/>
  <c r="AL25"/>
  <c r="N19"/>
  <c r="S19" s="1"/>
  <c r="AL13"/>
  <c r="N7"/>
  <c r="S7" s="1"/>
  <c r="AL31"/>
  <c r="N25"/>
  <c r="S25" s="1"/>
  <c r="AL30"/>
  <c r="N24"/>
  <c r="S24" s="1"/>
  <c r="AL18"/>
  <c r="N12"/>
  <c r="S12" s="1"/>
  <c r="AL24"/>
  <c r="N18"/>
  <c r="S18" s="1"/>
  <c r="AL12"/>
  <c r="N6"/>
  <c r="S6" s="1"/>
  <c r="X2" i="29"/>
  <c r="AB2" s="1"/>
  <c r="X4"/>
  <c r="AA4" s="1"/>
  <c r="X42"/>
  <c r="AB42" s="1"/>
  <c r="X94"/>
  <c r="AB94" s="1"/>
  <c r="X13"/>
  <c r="Y13" s="1"/>
  <c r="X212"/>
  <c r="AC212" s="1"/>
  <c r="X63"/>
  <c r="AC63" s="1"/>
  <c r="X191"/>
  <c r="AB191" s="1"/>
  <c r="X183"/>
  <c r="Y183" s="1"/>
  <c r="X3"/>
  <c r="X56"/>
  <c r="AC56" s="1"/>
  <c r="X108"/>
  <c r="AA108" s="1"/>
  <c r="X51"/>
  <c r="AA51" s="1"/>
  <c r="X195"/>
  <c r="AA195" s="1"/>
  <c r="X95"/>
  <c r="Y95" s="1"/>
  <c r="X153"/>
  <c r="AC153" s="1"/>
  <c r="X242"/>
  <c r="AC242" s="1"/>
  <c r="X16"/>
  <c r="X145"/>
  <c r="Z145" s="1"/>
  <c r="X246"/>
  <c r="Z246" s="1"/>
  <c r="X93"/>
  <c r="AC93" s="1"/>
  <c r="X232"/>
  <c r="AC232" s="1"/>
  <c r="X109"/>
  <c r="AA109" s="1"/>
  <c r="X280"/>
  <c r="Z280" s="1"/>
  <c r="X127"/>
  <c r="AB127" s="1"/>
  <c r="X243"/>
  <c r="X206"/>
  <c r="AB206" s="1"/>
  <c r="X84"/>
  <c r="AC84" s="1"/>
  <c r="X271"/>
  <c r="AA271" s="1"/>
  <c r="X267"/>
  <c r="AA267" s="1"/>
  <c r="X74"/>
  <c r="Y74" s="1"/>
  <c r="X8"/>
  <c r="AB8" s="1"/>
  <c r="X235"/>
  <c r="AB235" s="1"/>
  <c r="X137"/>
  <c r="Z137" s="1"/>
  <c r="X247"/>
  <c r="Y247" s="1"/>
  <c r="X272"/>
  <c r="AB272" s="1"/>
  <c r="X258"/>
  <c r="AA258" s="1"/>
  <c r="X228"/>
  <c r="Z228" s="1"/>
  <c r="X239"/>
  <c r="Z239" s="1"/>
  <c r="X96"/>
  <c r="Z96" s="1"/>
  <c r="X47"/>
  <c r="Z47" s="1"/>
  <c r="X255"/>
  <c r="X224"/>
  <c r="AA224" s="1"/>
  <c r="X40"/>
  <c r="Z40" s="1"/>
  <c r="X65"/>
  <c r="AA65" s="1"/>
  <c r="X158"/>
  <c r="X281"/>
  <c r="AC281" s="1"/>
  <c r="X135"/>
  <c r="AA135" s="1"/>
  <c r="X170"/>
  <c r="Y170" s="1"/>
  <c r="X61"/>
  <c r="X134"/>
  <c r="AA134" s="1"/>
  <c r="X202"/>
  <c r="AB202" s="1"/>
  <c r="X53"/>
  <c r="AA53" s="1"/>
  <c r="X116"/>
  <c r="X148"/>
  <c r="AC148" s="1"/>
  <c r="X164"/>
  <c r="AC164" s="1"/>
  <c r="X107"/>
  <c r="Y107" s="1"/>
  <c r="X142"/>
  <c r="X220"/>
  <c r="Z220" s="1"/>
  <c r="X34"/>
  <c r="Z34" s="1"/>
  <c r="X77"/>
  <c r="Y77" s="1"/>
  <c r="X76"/>
  <c r="X260"/>
  <c r="Z260" s="1"/>
  <c r="X88"/>
  <c r="Y88" s="1"/>
  <c r="X165"/>
  <c r="Z165" s="1"/>
  <c r="X151"/>
  <c r="X124"/>
  <c r="Z124" s="1"/>
  <c r="X29"/>
  <c r="AB29" s="1"/>
  <c r="X73"/>
  <c r="AB73" s="1"/>
  <c r="X266"/>
  <c r="Y266" s="1"/>
  <c r="X68"/>
  <c r="AB68" s="1"/>
  <c r="X104"/>
  <c r="AC104" s="1"/>
  <c r="X172"/>
  <c r="Y172" s="1"/>
  <c r="X26"/>
  <c r="X211"/>
  <c r="Y211" s="1"/>
  <c r="X57"/>
  <c r="Y57" s="1"/>
  <c r="X102"/>
  <c r="Z102" s="1"/>
  <c r="X87"/>
  <c r="X48"/>
  <c r="Z48" s="1"/>
  <c r="X11"/>
  <c r="AA11" s="1"/>
  <c r="X168"/>
  <c r="AB168" s="1"/>
  <c r="X122"/>
  <c r="AB122" s="1"/>
  <c r="X45"/>
  <c r="AB45" s="1"/>
  <c r="X186"/>
  <c r="AB186" s="1"/>
  <c r="X210"/>
  <c r="Y210" s="1"/>
  <c r="X78"/>
  <c r="X60"/>
  <c r="AA60" s="1"/>
  <c r="X149"/>
  <c r="Y149" s="1"/>
  <c r="X162"/>
  <c r="Z162" s="1"/>
  <c r="X256"/>
  <c r="X174"/>
  <c r="Z174" s="1"/>
  <c r="X156"/>
  <c r="Y156" s="1"/>
  <c r="X182"/>
  <c r="Y182" s="1"/>
  <c r="X129"/>
  <c r="AB129" s="1"/>
  <c r="X185"/>
  <c r="AC185" s="1"/>
  <c r="X146"/>
  <c r="Y146" s="1"/>
  <c r="X118"/>
  <c r="AC118" s="1"/>
  <c r="X5"/>
  <c r="X282"/>
  <c r="AC282" s="1"/>
  <c r="X231"/>
  <c r="AB231" s="1"/>
  <c r="X184"/>
  <c r="AC184" s="1"/>
  <c r="X7"/>
  <c r="X66"/>
  <c r="AB66" s="1"/>
  <c r="X189"/>
  <c r="AC189" s="1"/>
  <c r="X175"/>
  <c r="Y175" s="1"/>
  <c r="X244"/>
  <c r="X198"/>
  <c r="Z198" s="1"/>
  <c r="X279"/>
  <c r="AC279" s="1"/>
  <c r="X70"/>
  <c r="Z70" s="1"/>
  <c r="X62"/>
  <c r="AA62" s="1"/>
  <c r="X268"/>
  <c r="Z268" s="1"/>
  <c r="X150"/>
  <c r="Y150" s="1"/>
  <c r="X15"/>
  <c r="Y15" s="1"/>
  <c r="X215"/>
  <c r="X9"/>
  <c r="AC9" s="1"/>
  <c r="X43"/>
  <c r="AC43" s="1"/>
  <c r="X52"/>
  <c r="AC52" s="1"/>
  <c r="X201"/>
  <c r="AC201" s="1"/>
  <c r="X203"/>
  <c r="AC203" s="1"/>
  <c r="X284"/>
  <c r="Y284" s="1"/>
  <c r="X192"/>
  <c r="AA192" s="1"/>
  <c r="X14"/>
  <c r="AC14" s="1"/>
  <c r="X27"/>
  <c r="Y27" s="1"/>
  <c r="X222"/>
  <c r="AA222" s="1"/>
  <c r="X12"/>
  <c r="AB12" s="1"/>
  <c r="X83"/>
  <c r="X240"/>
  <c r="AB240" s="1"/>
  <c r="X166"/>
  <c r="Z166" s="1"/>
  <c r="X91"/>
  <c r="AA91" s="1"/>
  <c r="X155"/>
  <c r="X112"/>
  <c r="Y112" s="1"/>
  <c r="X176"/>
  <c r="Y176" s="1"/>
  <c r="X141"/>
  <c r="Y141" s="1"/>
  <c r="X89"/>
  <c r="X67"/>
  <c r="Z67" s="1"/>
  <c r="X23"/>
  <c r="AC23" s="1"/>
  <c r="X49"/>
  <c r="Y49" s="1"/>
  <c r="X59"/>
  <c r="X37"/>
  <c r="Z37" s="1"/>
  <c r="X283"/>
  <c r="AC283" s="1"/>
  <c r="X130"/>
  <c r="AA130" s="1"/>
  <c r="X223"/>
  <c r="X205"/>
  <c r="AB205" s="1"/>
  <c r="X273"/>
  <c r="X132"/>
  <c r="X136"/>
  <c r="X200"/>
  <c r="X196"/>
  <c r="X250"/>
  <c r="X245"/>
  <c r="X226"/>
  <c r="X147"/>
  <c r="X144"/>
  <c r="X44"/>
  <c r="X133"/>
  <c r="X140"/>
  <c r="X21"/>
  <c r="X157"/>
  <c r="X177"/>
  <c r="X221"/>
  <c r="X80"/>
  <c r="X167"/>
  <c r="X38"/>
  <c r="X28"/>
  <c r="X285"/>
  <c r="X190"/>
  <c r="X227"/>
  <c r="X248"/>
  <c r="X265"/>
  <c r="X25"/>
  <c r="X36"/>
  <c r="X113"/>
  <c r="X269"/>
  <c r="X163"/>
  <c r="X100"/>
  <c r="X194"/>
  <c r="X98"/>
  <c r="X217"/>
  <c r="X229"/>
  <c r="X85"/>
  <c r="X75"/>
  <c r="X10"/>
  <c r="X225"/>
  <c r="X270"/>
  <c r="X161"/>
  <c r="X178"/>
  <c r="X72"/>
  <c r="X18"/>
  <c r="X253"/>
  <c r="X180"/>
  <c r="X17"/>
  <c r="X181"/>
  <c r="X209"/>
  <c r="X69"/>
  <c r="X131"/>
  <c r="X263"/>
  <c r="X278"/>
  <c r="X154"/>
  <c r="X277"/>
  <c r="X55"/>
  <c r="X152"/>
  <c r="X39"/>
  <c r="X86"/>
  <c r="X193"/>
  <c r="X111"/>
  <c r="X262"/>
  <c r="X30"/>
  <c r="X128"/>
  <c r="X35"/>
  <c r="X216"/>
  <c r="X20"/>
  <c r="X286"/>
  <c r="X138"/>
  <c r="X120"/>
  <c r="X261"/>
  <c r="X276"/>
  <c r="X275"/>
  <c r="X173"/>
  <c r="X105"/>
  <c r="X90"/>
  <c r="X97"/>
  <c r="X219"/>
  <c r="X252"/>
  <c r="X188"/>
  <c r="X214"/>
  <c r="X233"/>
  <c r="X274"/>
  <c r="X24"/>
  <c r="X92"/>
  <c r="X22"/>
  <c r="X254"/>
  <c r="X79"/>
  <c r="X249"/>
  <c r="X19"/>
  <c r="X103"/>
  <c r="X234"/>
  <c r="X115"/>
  <c r="X110"/>
  <c r="X33"/>
  <c r="X159"/>
  <c r="X99"/>
  <c r="X101"/>
  <c r="X208"/>
  <c r="X230"/>
  <c r="X81"/>
  <c r="X46"/>
  <c r="X123"/>
  <c r="X199"/>
  <c r="X218"/>
  <c r="X264"/>
  <c r="X54"/>
  <c r="X143"/>
  <c r="X50"/>
  <c r="X41"/>
  <c r="X207"/>
  <c r="X187"/>
  <c r="X179"/>
  <c r="X236"/>
  <c r="X160"/>
  <c r="X117"/>
  <c r="X119"/>
  <c r="X121"/>
  <c r="X58"/>
  <c r="X213"/>
  <c r="X237"/>
  <c r="X106"/>
  <c r="X31"/>
  <c r="X71"/>
  <c r="X241"/>
  <c r="X32"/>
  <c r="X259"/>
  <c r="X197"/>
  <c r="X126"/>
  <c r="X238"/>
  <c r="X169"/>
  <c r="X171"/>
  <c r="X139"/>
  <c r="X6"/>
  <c r="X204"/>
  <c r="X82"/>
  <c r="X257"/>
  <c r="X125"/>
  <c r="X64"/>
  <c r="X251"/>
  <c r="X114"/>
  <c r="V3" i="32"/>
  <c r="AA3" s="1"/>
  <c r="V8"/>
  <c r="W8" s="1"/>
  <c r="V5"/>
  <c r="W5" s="1"/>
  <c r="N16" i="25"/>
  <c r="S16" s="1"/>
  <c r="V90" i="32"/>
  <c r="W90" s="1"/>
  <c r="V74"/>
  <c r="Z74" s="1"/>
  <c r="V56"/>
  <c r="W56" s="1"/>
  <c r="V121"/>
  <c r="Y121" s="1"/>
  <c r="V144"/>
  <c r="V14"/>
  <c r="Y14" s="1"/>
  <c r="V49"/>
  <c r="X49" s="1"/>
  <c r="V148"/>
  <c r="AA148" s="1"/>
  <c r="V168"/>
  <c r="AA168" s="1"/>
  <c r="V42"/>
  <c r="AA42" s="1"/>
  <c r="V230"/>
  <c r="Z230" s="1"/>
  <c r="V173"/>
  <c r="Z173" s="1"/>
  <c r="V114"/>
  <c r="V185"/>
  <c r="X185" s="1"/>
  <c r="V116"/>
  <c r="AA116" s="1"/>
  <c r="V245"/>
  <c r="Z245" s="1"/>
  <c r="V247"/>
  <c r="V50"/>
  <c r="Z50" s="1"/>
  <c r="V97"/>
  <c r="AA97" s="1"/>
  <c r="V29"/>
  <c r="W29" s="1"/>
  <c r="V153"/>
  <c r="W153" s="1"/>
  <c r="V286"/>
  <c r="X286" s="1"/>
  <c r="V118"/>
  <c r="Z118" s="1"/>
  <c r="V169"/>
  <c r="X169" s="1"/>
  <c r="V60"/>
  <c r="W60" s="1"/>
  <c r="V6"/>
  <c r="Z6" s="1"/>
  <c r="V258"/>
  <c r="W258" s="1"/>
  <c r="V38"/>
  <c r="W38" s="1"/>
  <c r="V123"/>
  <c r="AA123" s="1"/>
  <c r="V18"/>
  <c r="Y18" s="1"/>
  <c r="V64"/>
  <c r="X64" s="1"/>
  <c r="V48"/>
  <c r="Y48" s="1"/>
  <c r="V151"/>
  <c r="X151" s="1"/>
  <c r="V110"/>
  <c r="X110" s="1"/>
  <c r="V142"/>
  <c r="AA142" s="1"/>
  <c r="V4"/>
  <c r="AA4" s="1"/>
  <c r="V204"/>
  <c r="W204" s="1"/>
  <c r="V77"/>
  <c r="Z77" s="1"/>
  <c r="V170"/>
  <c r="AA170" s="1"/>
  <c r="V86"/>
  <c r="W86" s="1"/>
  <c r="V234"/>
  <c r="W234" s="1"/>
  <c r="V250"/>
  <c r="X250" s="1"/>
  <c r="V177"/>
  <c r="AA177" s="1"/>
  <c r="V39"/>
  <c r="AA39" s="1"/>
  <c r="V139"/>
  <c r="Y139" s="1"/>
  <c r="V40"/>
  <c r="AA40" s="1"/>
  <c r="V212"/>
  <c r="X212" s="1"/>
  <c r="V167"/>
  <c r="AA167" s="1"/>
  <c r="V182"/>
  <c r="AA182" s="1"/>
  <c r="V255"/>
  <c r="Y255" s="1"/>
  <c r="V133"/>
  <c r="X133" s="1"/>
  <c r="V217"/>
  <c r="X217" s="1"/>
  <c r="V275"/>
  <c r="Y275" s="1"/>
  <c r="V233"/>
  <c r="W233" s="1"/>
  <c r="V181"/>
  <c r="W181" s="1"/>
  <c r="V130"/>
  <c r="AA130" s="1"/>
  <c r="V136"/>
  <c r="Z136" s="1"/>
  <c r="V163"/>
  <c r="Y163" s="1"/>
  <c r="V200"/>
  <c r="Z200" s="1"/>
  <c r="V162"/>
  <c r="Y162" s="1"/>
  <c r="V41"/>
  <c r="AA41" s="1"/>
  <c r="V210"/>
  <c r="W210" s="1"/>
  <c r="V196"/>
  <c r="W196" s="1"/>
  <c r="V150"/>
  <c r="Y150" s="1"/>
  <c r="V104"/>
  <c r="Z104" s="1"/>
  <c r="V158"/>
  <c r="Z158" s="1"/>
  <c r="V45"/>
  <c r="AA45" s="1"/>
  <c r="V268"/>
  <c r="X268" s="1"/>
  <c r="V187"/>
  <c r="Z187" s="1"/>
  <c r="V271"/>
  <c r="Z271" s="1"/>
  <c r="V164"/>
  <c r="X164" s="1"/>
  <c r="V117"/>
  <c r="V256"/>
  <c r="V211"/>
  <c r="V155"/>
  <c r="V11"/>
  <c r="V207"/>
  <c r="V208"/>
  <c r="V19"/>
  <c r="V37"/>
  <c r="V34"/>
  <c r="V88"/>
  <c r="V24"/>
  <c r="V180"/>
  <c r="V273"/>
  <c r="V69"/>
  <c r="V25"/>
  <c r="V270"/>
  <c r="V46"/>
  <c r="V221"/>
  <c r="V15"/>
  <c r="V229"/>
  <c r="V61"/>
  <c r="V36"/>
  <c r="V161"/>
  <c r="V239"/>
  <c r="V285"/>
  <c r="V220"/>
  <c r="V197"/>
  <c r="V125"/>
  <c r="V262"/>
  <c r="V85"/>
  <c r="V112"/>
  <c r="V27"/>
  <c r="V260"/>
  <c r="V266"/>
  <c r="V232"/>
  <c r="V215"/>
  <c r="V226"/>
  <c r="V242"/>
  <c r="V21"/>
  <c r="V188"/>
  <c r="V20"/>
  <c r="V12"/>
  <c r="V214"/>
  <c r="V87"/>
  <c r="V93"/>
  <c r="V284"/>
  <c r="V100"/>
  <c r="V240"/>
  <c r="V278"/>
  <c r="V193"/>
  <c r="V109"/>
  <c r="V241"/>
  <c r="V91"/>
  <c r="V7"/>
  <c r="V81"/>
  <c r="V35"/>
  <c r="V194"/>
  <c r="V119"/>
  <c r="V82"/>
  <c r="V124"/>
  <c r="V68"/>
  <c r="V280"/>
  <c r="V32"/>
  <c r="V113"/>
  <c r="V165"/>
  <c r="V209"/>
  <c r="V166"/>
  <c r="V191"/>
  <c r="V223"/>
  <c r="W6"/>
  <c r="V277"/>
  <c r="V231"/>
  <c r="V156"/>
  <c r="V106"/>
  <c r="V199"/>
  <c r="V66"/>
  <c r="V96"/>
  <c r="V171"/>
  <c r="V178"/>
  <c r="V237"/>
  <c r="V172"/>
  <c r="V89"/>
  <c r="V227"/>
  <c r="V59"/>
  <c r="V105"/>
  <c r="V62"/>
  <c r="V203"/>
  <c r="V192"/>
  <c r="V108"/>
  <c r="V189"/>
  <c r="V183"/>
  <c r="V246"/>
  <c r="V146"/>
  <c r="V276"/>
  <c r="V58"/>
  <c r="V28"/>
  <c r="V154"/>
  <c r="V279"/>
  <c r="V57"/>
  <c r="V103"/>
  <c r="V76"/>
  <c r="V147"/>
  <c r="V128"/>
  <c r="V94"/>
  <c r="V101"/>
  <c r="V65"/>
  <c r="V244"/>
  <c r="V47"/>
  <c r="V218"/>
  <c r="V265"/>
  <c r="V44"/>
  <c r="V225"/>
  <c r="V216"/>
  <c r="V131"/>
  <c r="V13"/>
  <c r="V267"/>
  <c r="V253"/>
  <c r="V132"/>
  <c r="V202"/>
  <c r="V135"/>
  <c r="V206"/>
  <c r="V95"/>
  <c r="V157"/>
  <c r="V159"/>
  <c r="V71"/>
  <c r="V9"/>
  <c r="V70"/>
  <c r="V75"/>
  <c r="V282"/>
  <c r="V251"/>
  <c r="V195"/>
  <c r="V63"/>
  <c r="V152"/>
  <c r="V80"/>
  <c r="V272"/>
  <c r="V16"/>
  <c r="V31"/>
  <c r="V176"/>
  <c r="V92"/>
  <c r="V122"/>
  <c r="V2"/>
  <c r="V264"/>
  <c r="V205"/>
  <c r="V84"/>
  <c r="V52"/>
  <c r="V129"/>
  <c r="V198"/>
  <c r="V243"/>
  <c r="V143"/>
  <c r="V261"/>
  <c r="V72"/>
  <c r="V99"/>
  <c r="V222"/>
  <c r="V184"/>
  <c r="V115"/>
  <c r="V127"/>
  <c r="V126"/>
  <c r="V43"/>
  <c r="V281"/>
  <c r="V257"/>
  <c r="V236"/>
  <c r="V26"/>
  <c r="V149"/>
  <c r="V186"/>
  <c r="V23"/>
  <c r="V179"/>
  <c r="V174"/>
  <c r="V137"/>
  <c r="V134"/>
  <c r="V79"/>
  <c r="V259"/>
  <c r="V254"/>
  <c r="V54"/>
  <c r="V238"/>
  <c r="V263"/>
  <c r="V138"/>
  <c r="V111"/>
  <c r="V120"/>
  <c r="V17"/>
  <c r="V201"/>
  <c r="V33"/>
  <c r="V235"/>
  <c r="V248"/>
  <c r="V269"/>
  <c r="V224"/>
  <c r="V228"/>
  <c r="V252"/>
  <c r="V73"/>
  <c r="V145"/>
  <c r="V10"/>
  <c r="V22"/>
  <c r="V67"/>
  <c r="V160"/>
  <c r="V213"/>
  <c r="V55"/>
  <c r="V249"/>
  <c r="V175"/>
  <c r="V102"/>
  <c r="V283"/>
  <c r="V141"/>
  <c r="V107"/>
  <c r="V274"/>
  <c r="V51"/>
  <c r="V78"/>
  <c r="V83"/>
  <c r="V190"/>
  <c r="V219"/>
  <c r="V30"/>
  <c r="V98"/>
  <c r="V140"/>
  <c r="V53"/>
  <c r="N10" i="25"/>
  <c r="N22"/>
  <c r="Y165" i="19"/>
  <c r="W165"/>
  <c r="Z165"/>
  <c r="X165"/>
  <c r="AA165"/>
  <c r="Z273"/>
  <c r="Y273"/>
  <c r="X273"/>
  <c r="W273"/>
  <c r="AA273"/>
  <c r="Z195"/>
  <c r="AA195"/>
  <c r="Y195"/>
  <c r="X195"/>
  <c r="W195"/>
  <c r="X197"/>
  <c r="AA197"/>
  <c r="Y197"/>
  <c r="Z197"/>
  <c r="W197"/>
  <c r="AA62"/>
  <c r="Y62"/>
  <c r="Z62"/>
  <c r="W62"/>
  <c r="X62"/>
  <c r="Y242"/>
  <c r="W242"/>
  <c r="AA242"/>
  <c r="X242"/>
  <c r="Z242"/>
  <c r="Z280"/>
  <c r="Y280"/>
  <c r="X280"/>
  <c r="AA280"/>
  <c r="W280"/>
  <c r="X146"/>
  <c r="Z146"/>
  <c r="Y146"/>
  <c r="AA146"/>
  <c r="W146"/>
  <c r="Y74"/>
  <c r="X74"/>
  <c r="Z74"/>
  <c r="W74"/>
  <c r="AA74"/>
  <c r="X168"/>
  <c r="Z168"/>
  <c r="W168"/>
  <c r="AA168"/>
  <c r="Y168"/>
  <c r="Y244"/>
  <c r="AA244"/>
  <c r="Z244"/>
  <c r="X244"/>
  <c r="W244"/>
  <c r="Y39"/>
  <c r="Z39"/>
  <c r="W39"/>
  <c r="AA39"/>
  <c r="X39"/>
  <c r="AA176"/>
  <c r="X176"/>
  <c r="W176"/>
  <c r="Y176"/>
  <c r="Z176"/>
  <c r="X156"/>
  <c r="Y156"/>
  <c r="W156"/>
  <c r="AA156"/>
  <c r="Z156"/>
  <c r="Z22"/>
  <c r="X22"/>
  <c r="AA22"/>
  <c r="W22"/>
  <c r="Y22"/>
  <c r="Z184"/>
  <c r="X184"/>
  <c r="Y184"/>
  <c r="W184"/>
  <c r="AA184"/>
  <c r="Y270"/>
  <c r="Z270"/>
  <c r="W270"/>
  <c r="X270"/>
  <c r="AA270"/>
  <c r="Z181"/>
  <c r="X181"/>
  <c r="AA181"/>
  <c r="W181"/>
  <c r="Y181"/>
  <c r="Y163"/>
  <c r="AA163"/>
  <c r="Z163"/>
  <c r="W163"/>
  <c r="X163"/>
  <c r="X78"/>
  <c r="Y78"/>
  <c r="AA78"/>
  <c r="Z78"/>
  <c r="W78"/>
  <c r="W31"/>
  <c r="X31"/>
  <c r="Y31"/>
  <c r="AA31"/>
  <c r="Z31"/>
  <c r="Z231"/>
  <c r="Y231"/>
  <c r="X231"/>
  <c r="W231"/>
  <c r="AA231"/>
  <c r="W275"/>
  <c r="AA275"/>
  <c r="X275"/>
  <c r="Y275"/>
  <c r="Z275"/>
  <c r="Z69"/>
  <c r="W69"/>
  <c r="AA69"/>
  <c r="X69"/>
  <c r="Y69"/>
  <c r="X171"/>
  <c r="Y171"/>
  <c r="Z171"/>
  <c r="W171"/>
  <c r="AA171"/>
  <c r="AA182"/>
  <c r="X182"/>
  <c r="Z182"/>
  <c r="Y182"/>
  <c r="W182"/>
  <c r="Y278"/>
  <c r="W278"/>
  <c r="AA278"/>
  <c r="X278"/>
  <c r="Z278"/>
  <c r="AA92"/>
  <c r="Y92"/>
  <c r="W92"/>
  <c r="Z92"/>
  <c r="X92"/>
  <c r="AA136"/>
  <c r="Y136"/>
  <c r="W136"/>
  <c r="Z136"/>
  <c r="X136"/>
  <c r="Z217"/>
  <c r="Y217"/>
  <c r="X217"/>
  <c r="W217"/>
  <c r="AA217"/>
  <c r="W213"/>
  <c r="AA213"/>
  <c r="Y213"/>
  <c r="Z213"/>
  <c r="X213"/>
  <c r="W35"/>
  <c r="Y35"/>
  <c r="X35"/>
  <c r="AA35"/>
  <c r="Z35"/>
  <c r="AA49"/>
  <c r="X49"/>
  <c r="Z49"/>
  <c r="Y49"/>
  <c r="W49"/>
  <c r="X102"/>
  <c r="Y102"/>
  <c r="AA102"/>
  <c r="Z102"/>
  <c r="W102"/>
  <c r="X255"/>
  <c r="Z255"/>
  <c r="Y255"/>
  <c r="W255"/>
  <c r="AA255"/>
  <c r="AA60"/>
  <c r="X60"/>
  <c r="W60"/>
  <c r="Z60"/>
  <c r="Y60"/>
  <c r="W81"/>
  <c r="Y81"/>
  <c r="AA81"/>
  <c r="X81"/>
  <c r="Z81"/>
  <c r="Z52"/>
  <c r="X52"/>
  <c r="W52"/>
  <c r="Y52"/>
  <c r="AA52"/>
  <c r="X277"/>
  <c r="W277"/>
  <c r="AA277"/>
  <c r="Z277"/>
  <c r="Y277"/>
  <c r="W222"/>
  <c r="X222"/>
  <c r="AA222"/>
  <c r="Z222"/>
  <c r="Y222"/>
  <c r="Z261"/>
  <c r="Y261"/>
  <c r="AA261"/>
  <c r="X261"/>
  <c r="W261"/>
  <c r="X201"/>
  <c r="AA201"/>
  <c r="Y201"/>
  <c r="Z201"/>
  <c r="W201"/>
  <c r="Y120"/>
  <c r="W120"/>
  <c r="X120"/>
  <c r="AA120"/>
  <c r="Z120"/>
  <c r="W225"/>
  <c r="Y225"/>
  <c r="X225"/>
  <c r="Z225"/>
  <c r="AA225"/>
  <c r="W83"/>
  <c r="Z83"/>
  <c r="AA83"/>
  <c r="X83"/>
  <c r="Y83"/>
  <c r="AA64"/>
  <c r="Y64"/>
  <c r="W64"/>
  <c r="Z64"/>
  <c r="X64"/>
  <c r="AA200"/>
  <c r="X200"/>
  <c r="W200"/>
  <c r="Z200"/>
  <c r="Y200"/>
  <c r="Y282"/>
  <c r="W282"/>
  <c r="AA282"/>
  <c r="X282"/>
  <c r="Z282"/>
  <c r="AA139"/>
  <c r="X139"/>
  <c r="Y139"/>
  <c r="Z139"/>
  <c r="W139"/>
  <c r="Z18"/>
  <c r="W18"/>
  <c r="Y18"/>
  <c r="X18"/>
  <c r="AA18"/>
  <c r="X75"/>
  <c r="Y75"/>
  <c r="W75"/>
  <c r="AA75"/>
  <c r="Z75"/>
  <c r="X167"/>
  <c r="Y167"/>
  <c r="AA167"/>
  <c r="W167"/>
  <c r="Z167"/>
  <c r="X211"/>
  <c r="Z211"/>
  <c r="Y211"/>
  <c r="W211"/>
  <c r="AA211"/>
  <c r="X271"/>
  <c r="W271"/>
  <c r="AA271"/>
  <c r="Y271"/>
  <c r="Z271"/>
  <c r="W43"/>
  <c r="Z43"/>
  <c r="X43"/>
  <c r="AA43"/>
  <c r="Y43"/>
  <c r="Z100"/>
  <c r="X100"/>
  <c r="AA100"/>
  <c r="W100"/>
  <c r="Y100"/>
  <c r="AA192"/>
  <c r="X192"/>
  <c r="W192"/>
  <c r="Z192"/>
  <c r="Y192"/>
  <c r="Y284"/>
  <c r="W284"/>
  <c r="X284"/>
  <c r="AA284"/>
  <c r="Z284"/>
  <c r="Z209"/>
  <c r="Y209"/>
  <c r="W209"/>
  <c r="AA209"/>
  <c r="X209"/>
  <c r="W233"/>
  <c r="AA233"/>
  <c r="Y233"/>
  <c r="Z233"/>
  <c r="X233"/>
  <c r="Y204"/>
  <c r="X204"/>
  <c r="W204"/>
  <c r="Z204"/>
  <c r="AA204"/>
  <c r="Y51"/>
  <c r="W51"/>
  <c r="Z51"/>
  <c r="AA51"/>
  <c r="X51"/>
  <c r="X115"/>
  <c r="Y115"/>
  <c r="Z115"/>
  <c r="W115"/>
  <c r="AA115"/>
  <c r="Z232"/>
  <c r="Y232"/>
  <c r="AA232"/>
  <c r="W232"/>
  <c r="X232"/>
  <c r="Z189"/>
  <c r="Y189"/>
  <c r="X189"/>
  <c r="AA189"/>
  <c r="W189"/>
  <c r="Y183"/>
  <c r="AA183"/>
  <c r="Z183"/>
  <c r="W183"/>
  <c r="X183"/>
  <c r="Y122"/>
  <c r="X122"/>
  <c r="Z122"/>
  <c r="W122"/>
  <c r="AA122"/>
  <c r="AA229"/>
  <c r="X229"/>
  <c r="Y229"/>
  <c r="W229"/>
  <c r="Z229"/>
  <c r="Z239"/>
  <c r="Y239"/>
  <c r="X239"/>
  <c r="W239"/>
  <c r="AA239"/>
  <c r="Y155"/>
  <c r="AA155"/>
  <c r="Z155"/>
  <c r="X155"/>
  <c r="W155"/>
  <c r="X37"/>
  <c r="AA37"/>
  <c r="W37"/>
  <c r="Y37"/>
  <c r="Z37"/>
  <c r="W70"/>
  <c r="X70"/>
  <c r="AA70"/>
  <c r="Y70"/>
  <c r="Z70"/>
  <c r="AA162"/>
  <c r="X162"/>
  <c r="Z162"/>
  <c r="Y162"/>
  <c r="W162"/>
  <c r="Y238"/>
  <c r="Z238"/>
  <c r="W238"/>
  <c r="AA238"/>
  <c r="X238"/>
  <c r="Z24"/>
  <c r="W24"/>
  <c r="AA24"/>
  <c r="X24"/>
  <c r="Y24"/>
  <c r="X84"/>
  <c r="AA84"/>
  <c r="W84"/>
  <c r="Y84"/>
  <c r="Z84"/>
  <c r="Y7"/>
  <c r="AA7"/>
  <c r="W7"/>
  <c r="X7"/>
  <c r="Z7"/>
  <c r="X251"/>
  <c r="W251"/>
  <c r="AA251"/>
  <c r="Y251"/>
  <c r="Z251"/>
  <c r="X61"/>
  <c r="Y61"/>
  <c r="W61"/>
  <c r="AA61"/>
  <c r="Z61"/>
  <c r="AA125"/>
  <c r="X125"/>
  <c r="W125"/>
  <c r="Z125"/>
  <c r="Y125"/>
  <c r="X245"/>
  <c r="W245"/>
  <c r="AA245"/>
  <c r="Z245"/>
  <c r="Y245"/>
  <c r="W262"/>
  <c r="Y262"/>
  <c r="X262"/>
  <c r="AA262"/>
  <c r="Z262"/>
  <c r="X55"/>
  <c r="Y55"/>
  <c r="W55"/>
  <c r="AA55"/>
  <c r="Z55"/>
  <c r="Z132"/>
  <c r="X132"/>
  <c r="Y132"/>
  <c r="AA132"/>
  <c r="W132"/>
  <c r="Z27"/>
  <c r="AA27"/>
  <c r="W27"/>
  <c r="X27"/>
  <c r="Y27"/>
  <c r="W32"/>
  <c r="X32"/>
  <c r="Y32"/>
  <c r="Z32"/>
  <c r="AA32"/>
  <c r="X85"/>
  <c r="Z85"/>
  <c r="Y85"/>
  <c r="W85"/>
  <c r="AA85"/>
  <c r="W160"/>
  <c r="Z160"/>
  <c r="Y160"/>
  <c r="AA160"/>
  <c r="X160"/>
  <c r="AA266"/>
  <c r="X266"/>
  <c r="W266"/>
  <c r="Z266"/>
  <c r="Y266"/>
  <c r="Y80"/>
  <c r="W80"/>
  <c r="Z80"/>
  <c r="X80"/>
  <c r="AA80"/>
  <c r="AA172"/>
  <c r="X172"/>
  <c r="W172"/>
  <c r="Y172"/>
  <c r="Z172"/>
  <c r="Y216"/>
  <c r="AA216"/>
  <c r="W216"/>
  <c r="X216"/>
  <c r="Z216"/>
  <c r="W276"/>
  <c r="X276"/>
  <c r="AA276"/>
  <c r="Z276"/>
  <c r="Y276"/>
  <c r="W113"/>
  <c r="Y113"/>
  <c r="AA113"/>
  <c r="X113"/>
  <c r="Z113"/>
  <c r="Y205"/>
  <c r="Z205"/>
  <c r="AA205"/>
  <c r="W205"/>
  <c r="X205"/>
  <c r="AA82"/>
  <c r="Y82"/>
  <c r="X82"/>
  <c r="Z82"/>
  <c r="W82"/>
  <c r="W158"/>
  <c r="Y158"/>
  <c r="AA158"/>
  <c r="X158"/>
  <c r="Z158"/>
  <c r="W218"/>
  <c r="Z218"/>
  <c r="Y218"/>
  <c r="AA218"/>
  <c r="X218"/>
  <c r="X42"/>
  <c r="Y42"/>
  <c r="AA42"/>
  <c r="Z42"/>
  <c r="W42"/>
  <c r="Z96"/>
  <c r="AA96"/>
  <c r="Y96"/>
  <c r="W96"/>
  <c r="X96"/>
  <c r="Z105"/>
  <c r="W105"/>
  <c r="Y105"/>
  <c r="AA105"/>
  <c r="X105"/>
  <c r="AA68"/>
  <c r="Y68"/>
  <c r="W68"/>
  <c r="Z68"/>
  <c r="X68"/>
  <c r="Z141"/>
  <c r="AA141"/>
  <c r="X141"/>
  <c r="Y141"/>
  <c r="W141"/>
  <c r="Z40"/>
  <c r="W40"/>
  <c r="X40"/>
  <c r="Y40"/>
  <c r="AA40"/>
  <c r="AA138"/>
  <c r="Y138"/>
  <c r="X138"/>
  <c r="Z138"/>
  <c r="W138"/>
  <c r="Z180"/>
  <c r="Y180"/>
  <c r="W180"/>
  <c r="AA180"/>
  <c r="X180"/>
  <c r="Z272"/>
  <c r="Y272"/>
  <c r="AA272"/>
  <c r="W272"/>
  <c r="X272"/>
  <c r="Y34"/>
  <c r="X34"/>
  <c r="Z34"/>
  <c r="AA34"/>
  <c r="W34"/>
  <c r="Z19"/>
  <c r="W19"/>
  <c r="Y19"/>
  <c r="AA19"/>
  <c r="X19"/>
  <c r="W79"/>
  <c r="Z79"/>
  <c r="AA79"/>
  <c r="X79"/>
  <c r="Y79"/>
  <c r="Z48"/>
  <c r="W48"/>
  <c r="X48"/>
  <c r="Y48"/>
  <c r="AA48"/>
  <c r="AA101"/>
  <c r="X101"/>
  <c r="W101"/>
  <c r="Z101"/>
  <c r="Y101"/>
  <c r="W269"/>
  <c r="AA269"/>
  <c r="X269"/>
  <c r="Y269"/>
  <c r="Z269"/>
  <c r="Z94"/>
  <c r="W94"/>
  <c r="AA94"/>
  <c r="Y94"/>
  <c r="X94"/>
  <c r="W154"/>
  <c r="Y154"/>
  <c r="AA154"/>
  <c r="Z154"/>
  <c r="X154"/>
  <c r="X274"/>
  <c r="AA274"/>
  <c r="Z274"/>
  <c r="Y274"/>
  <c r="W274"/>
  <c r="AA119"/>
  <c r="X119"/>
  <c r="Y119"/>
  <c r="Z119"/>
  <c r="W119"/>
  <c r="X95"/>
  <c r="Y95"/>
  <c r="W95"/>
  <c r="AA95"/>
  <c r="Z95"/>
  <c r="Z38"/>
  <c r="AA38"/>
  <c r="X38"/>
  <c r="W38"/>
  <c r="Y38"/>
  <c r="AA59"/>
  <c r="X59"/>
  <c r="W59"/>
  <c r="Z59"/>
  <c r="Y59"/>
  <c r="AA45"/>
  <c r="W45"/>
  <c r="Y45"/>
  <c r="X45"/>
  <c r="Z45"/>
  <c r="X249"/>
  <c r="W249"/>
  <c r="AA249"/>
  <c r="Y249"/>
  <c r="Z249"/>
  <c r="Z179"/>
  <c r="W179"/>
  <c r="AA179"/>
  <c r="Y179"/>
  <c r="X179"/>
  <c r="W144"/>
  <c r="Y144"/>
  <c r="AA144"/>
  <c r="X144"/>
  <c r="Z144"/>
  <c r="W66"/>
  <c r="Z66"/>
  <c r="AA66"/>
  <c r="X66"/>
  <c r="Y66"/>
  <c r="Y286"/>
  <c r="Z286"/>
  <c r="W286"/>
  <c r="AA286"/>
  <c r="X286"/>
  <c r="Y143"/>
  <c r="W143"/>
  <c r="Z143"/>
  <c r="AA143"/>
  <c r="X143"/>
  <c r="Y116"/>
  <c r="W116"/>
  <c r="AA116"/>
  <c r="Z116"/>
  <c r="X116"/>
  <c r="Z208"/>
  <c r="AA208"/>
  <c r="X208"/>
  <c r="Y208"/>
  <c r="W208"/>
  <c r="X145"/>
  <c r="Y145"/>
  <c r="W145"/>
  <c r="AA145"/>
  <c r="Z145"/>
  <c r="Z241"/>
  <c r="Y241"/>
  <c r="X241"/>
  <c r="W241"/>
  <c r="AA241"/>
  <c r="AA15"/>
  <c r="X15"/>
  <c r="W15"/>
  <c r="Y15"/>
  <c r="Z15"/>
  <c r="W194"/>
  <c r="Y194"/>
  <c r="X194"/>
  <c r="Z194"/>
  <c r="AA194"/>
  <c r="W118"/>
  <c r="AA118"/>
  <c r="Y118"/>
  <c r="Z118"/>
  <c r="X118"/>
  <c r="X210"/>
  <c r="AA210"/>
  <c r="Y210"/>
  <c r="Z210"/>
  <c r="W210"/>
  <c r="Y28"/>
  <c r="W28"/>
  <c r="AA28"/>
  <c r="Z28"/>
  <c r="X28"/>
  <c r="X72"/>
  <c r="AA72"/>
  <c r="W72"/>
  <c r="Y72"/>
  <c r="Z72"/>
  <c r="W235"/>
  <c r="Z235"/>
  <c r="X235"/>
  <c r="AA235"/>
  <c r="Y235"/>
  <c r="X219"/>
  <c r="Z219"/>
  <c r="Y219"/>
  <c r="W219"/>
  <c r="AA219"/>
  <c r="X202"/>
  <c r="Z202"/>
  <c r="Y202"/>
  <c r="AA202"/>
  <c r="W202"/>
  <c r="Z175"/>
  <c r="AA175"/>
  <c r="W175"/>
  <c r="Y175"/>
  <c r="X175"/>
  <c r="X196"/>
  <c r="Z196"/>
  <c r="Y196"/>
  <c r="W196"/>
  <c r="AA196"/>
  <c r="AA137"/>
  <c r="Z137"/>
  <c r="Y137"/>
  <c r="W137"/>
  <c r="X137"/>
  <c r="X26"/>
  <c r="Y26"/>
  <c r="AA26"/>
  <c r="W26"/>
  <c r="Z26"/>
  <c r="X263"/>
  <c r="W263"/>
  <c r="Z263"/>
  <c r="AA263"/>
  <c r="Y263"/>
  <c r="W281"/>
  <c r="X281"/>
  <c r="Y281"/>
  <c r="AA281"/>
  <c r="Z281"/>
  <c r="W109"/>
  <c r="Y109"/>
  <c r="AA109"/>
  <c r="X109"/>
  <c r="Z109"/>
  <c r="Y126"/>
  <c r="AA126"/>
  <c r="Z126"/>
  <c r="W126"/>
  <c r="X126"/>
  <c r="Z254"/>
  <c r="W254"/>
  <c r="X254"/>
  <c r="Y254"/>
  <c r="AA254"/>
  <c r="X267"/>
  <c r="Z267"/>
  <c r="Y267"/>
  <c r="W267"/>
  <c r="AA267"/>
  <c r="AA77"/>
  <c r="X77"/>
  <c r="W77"/>
  <c r="Z77"/>
  <c r="Y77"/>
  <c r="X157"/>
  <c r="AA157"/>
  <c r="Y157"/>
  <c r="Z157"/>
  <c r="W157"/>
  <c r="Y30"/>
  <c r="AA30"/>
  <c r="Z30"/>
  <c r="W30"/>
  <c r="X30"/>
  <c r="X173"/>
  <c r="AA173"/>
  <c r="Y173"/>
  <c r="Z173"/>
  <c r="W173"/>
  <c r="AA129"/>
  <c r="Y129"/>
  <c r="W129"/>
  <c r="X129"/>
  <c r="Z129"/>
  <c r="X265"/>
  <c r="Y265"/>
  <c r="Z265"/>
  <c r="W265"/>
  <c r="AA265"/>
  <c r="AA87"/>
  <c r="Z87"/>
  <c r="X87"/>
  <c r="W87"/>
  <c r="Y87"/>
  <c r="X131"/>
  <c r="Z131"/>
  <c r="AA131"/>
  <c r="W131"/>
  <c r="Y131"/>
  <c r="W191"/>
  <c r="Y191"/>
  <c r="AA191"/>
  <c r="X191"/>
  <c r="Z191"/>
  <c r="X199"/>
  <c r="W199"/>
  <c r="AA199"/>
  <c r="Y199"/>
  <c r="Z199"/>
  <c r="X221"/>
  <c r="W221"/>
  <c r="Z221"/>
  <c r="AA221"/>
  <c r="Y221"/>
  <c r="Y185"/>
  <c r="W185"/>
  <c r="AA185"/>
  <c r="Z185"/>
  <c r="X185"/>
  <c r="W190"/>
  <c r="Y190"/>
  <c r="AA190"/>
  <c r="X190"/>
  <c r="Z190"/>
  <c r="Z124"/>
  <c r="X124"/>
  <c r="Y124"/>
  <c r="AA124"/>
  <c r="W124"/>
  <c r="W150"/>
  <c r="Y150"/>
  <c r="X150"/>
  <c r="Z150"/>
  <c r="AA150"/>
  <c r="AA227"/>
  <c r="Z227"/>
  <c r="Y227"/>
  <c r="X227"/>
  <c r="W227"/>
  <c r="X237"/>
  <c r="Z237"/>
  <c r="Y237"/>
  <c r="W237"/>
  <c r="AA237"/>
  <c r="W98"/>
  <c r="AA98"/>
  <c r="Y98"/>
  <c r="Z98"/>
  <c r="X98"/>
  <c r="X174"/>
  <c r="AA174"/>
  <c r="Y174"/>
  <c r="Z174"/>
  <c r="W174"/>
  <c r="W234"/>
  <c r="X234"/>
  <c r="AA234"/>
  <c r="Z234"/>
  <c r="Y234"/>
  <c r="AA20"/>
  <c r="Y20"/>
  <c r="W20"/>
  <c r="Z20"/>
  <c r="X20"/>
  <c r="Y268"/>
  <c r="AA268"/>
  <c r="W268"/>
  <c r="X268"/>
  <c r="Z268"/>
  <c r="Y187"/>
  <c r="AA187"/>
  <c r="Z187"/>
  <c r="W187"/>
  <c r="X187"/>
  <c r="W279"/>
  <c r="Z279"/>
  <c r="X279"/>
  <c r="AA279"/>
  <c r="Y279"/>
  <c r="X57"/>
  <c r="Z57"/>
  <c r="Y57"/>
  <c r="W57"/>
  <c r="AA57"/>
  <c r="X121"/>
  <c r="Z121"/>
  <c r="W121"/>
  <c r="AA121"/>
  <c r="Y121"/>
  <c r="Z130"/>
  <c r="W130"/>
  <c r="AA130"/>
  <c r="X130"/>
  <c r="Y130"/>
  <c r="W188"/>
  <c r="Y188"/>
  <c r="AA188"/>
  <c r="X188"/>
  <c r="Z188"/>
  <c r="W65"/>
  <c r="Y65"/>
  <c r="AA65"/>
  <c r="X65"/>
  <c r="Z65"/>
  <c r="Z178"/>
  <c r="W178"/>
  <c r="Y178"/>
  <c r="AA178"/>
  <c r="X178"/>
  <c r="Z46"/>
  <c r="W46"/>
  <c r="X46"/>
  <c r="AA46"/>
  <c r="Y46"/>
  <c r="Z223"/>
  <c r="Y223"/>
  <c r="X223"/>
  <c r="W223"/>
  <c r="AA223"/>
  <c r="Z97"/>
  <c r="W97"/>
  <c r="Y97"/>
  <c r="AA97"/>
  <c r="X97"/>
  <c r="W198"/>
  <c r="Y198"/>
  <c r="AA198"/>
  <c r="X198"/>
  <c r="Z198"/>
  <c r="Z16"/>
  <c r="X16"/>
  <c r="AA16"/>
  <c r="Y16"/>
  <c r="W16"/>
  <c r="X108"/>
  <c r="AA108"/>
  <c r="W108"/>
  <c r="Y108"/>
  <c r="Z108"/>
  <c r="Z152"/>
  <c r="W152"/>
  <c r="Y152"/>
  <c r="AA152"/>
  <c r="X152"/>
  <c r="X212"/>
  <c r="W212"/>
  <c r="Y212"/>
  <c r="Z212"/>
  <c r="AA212"/>
  <c r="AA140"/>
  <c r="X140"/>
  <c r="W140"/>
  <c r="Y140"/>
  <c r="Z140"/>
  <c r="X123"/>
  <c r="Y123"/>
  <c r="W123"/>
  <c r="AA123"/>
  <c r="Z123"/>
  <c r="AA215"/>
  <c r="Z215"/>
  <c r="W215"/>
  <c r="X215"/>
  <c r="Y215"/>
  <c r="Z259"/>
  <c r="Y259"/>
  <c r="X259"/>
  <c r="W259"/>
  <c r="AA259"/>
  <c r="Y53"/>
  <c r="W53"/>
  <c r="Z53"/>
  <c r="AA53"/>
  <c r="X53"/>
  <c r="Z56"/>
  <c r="AA56"/>
  <c r="X56"/>
  <c r="W56"/>
  <c r="Y56"/>
  <c r="Z159"/>
  <c r="W159"/>
  <c r="X159"/>
  <c r="AA159"/>
  <c r="Y159"/>
  <c r="Z243"/>
  <c r="Y243"/>
  <c r="X243"/>
  <c r="W243"/>
  <c r="AA243"/>
  <c r="Y106"/>
  <c r="X106"/>
  <c r="Z106"/>
  <c r="AA106"/>
  <c r="W106"/>
  <c r="Y151"/>
  <c r="AA151"/>
  <c r="Z151"/>
  <c r="W151"/>
  <c r="X151"/>
  <c r="W142"/>
  <c r="X142"/>
  <c r="Y142"/>
  <c r="Z142"/>
  <c r="AA142"/>
  <c r="Z50"/>
  <c r="W50"/>
  <c r="X50"/>
  <c r="AA50"/>
  <c r="Y50"/>
  <c r="AA99"/>
  <c r="X99"/>
  <c r="Y99"/>
  <c r="Z99"/>
  <c r="W99"/>
  <c r="X236"/>
  <c r="AA236"/>
  <c r="Y236"/>
  <c r="Z236"/>
  <c r="W236"/>
  <c r="X54"/>
  <c r="Y54"/>
  <c r="AA54"/>
  <c r="Z54"/>
  <c r="W54"/>
  <c r="Y107"/>
  <c r="W107"/>
  <c r="AA107"/>
  <c r="X107"/>
  <c r="Z107"/>
  <c r="W214"/>
  <c r="Y214"/>
  <c r="AA214"/>
  <c r="X214"/>
  <c r="Z214"/>
  <c r="X246"/>
  <c r="AA246"/>
  <c r="Z246"/>
  <c r="Y246"/>
  <c r="W246"/>
  <c r="Z134"/>
  <c r="W134"/>
  <c r="AA134"/>
  <c r="Y134"/>
  <c r="X134"/>
  <c r="X226"/>
  <c r="AA226"/>
  <c r="Z226"/>
  <c r="Y226"/>
  <c r="W226"/>
  <c r="X44"/>
  <c r="Y44"/>
  <c r="W44"/>
  <c r="Z44"/>
  <c r="AA44"/>
  <c r="Y88"/>
  <c r="W88"/>
  <c r="Z88"/>
  <c r="X88"/>
  <c r="AA88"/>
  <c r="AA148"/>
  <c r="W148"/>
  <c r="Y148"/>
  <c r="X148"/>
  <c r="Z148"/>
  <c r="Y135"/>
  <c r="W135"/>
  <c r="Z135"/>
  <c r="AA135"/>
  <c r="X135"/>
  <c r="W33"/>
  <c r="Y33"/>
  <c r="Z33"/>
  <c r="X33"/>
  <c r="AA33"/>
  <c r="Z133"/>
  <c r="W133"/>
  <c r="Y133"/>
  <c r="AA133"/>
  <c r="X133"/>
  <c r="Z257"/>
  <c r="Y257"/>
  <c r="W257"/>
  <c r="AA257"/>
  <c r="X257"/>
  <c r="Z90"/>
  <c r="Y90"/>
  <c r="W90"/>
  <c r="AA90"/>
  <c r="X90"/>
  <c r="AA112"/>
  <c r="Y112"/>
  <c r="W112"/>
  <c r="Z112"/>
  <c r="X112"/>
  <c r="X29"/>
  <c r="AA29"/>
  <c r="Y29"/>
  <c r="Z29"/>
  <c r="W29"/>
  <c r="X111"/>
  <c r="Z111"/>
  <c r="W111"/>
  <c r="AA111"/>
  <c r="Y111"/>
  <c r="W283"/>
  <c r="AA283"/>
  <c r="Z283"/>
  <c r="X283"/>
  <c r="Y283"/>
  <c r="X89"/>
  <c r="Z89"/>
  <c r="Y89"/>
  <c r="W89"/>
  <c r="AA89"/>
  <c r="Z58"/>
  <c r="W58"/>
  <c r="Y58"/>
  <c r="X58"/>
  <c r="AA58"/>
  <c r="Y47"/>
  <c r="Z47"/>
  <c r="AA47"/>
  <c r="W47"/>
  <c r="X47"/>
  <c r="W63"/>
  <c r="Z63"/>
  <c r="AA63"/>
  <c r="X63"/>
  <c r="Y63"/>
  <c r="Y114"/>
  <c r="X114"/>
  <c r="Z114"/>
  <c r="W114"/>
  <c r="AA114"/>
  <c r="Z86"/>
  <c r="W86"/>
  <c r="AA86"/>
  <c r="X86"/>
  <c r="Y86"/>
  <c r="Z186"/>
  <c r="W186"/>
  <c r="Y186"/>
  <c r="AA186"/>
  <c r="X186"/>
  <c r="X169"/>
  <c r="AA169"/>
  <c r="W169"/>
  <c r="Y169"/>
  <c r="Z169"/>
  <c r="AA250"/>
  <c r="X250"/>
  <c r="W250"/>
  <c r="Z250"/>
  <c r="Y250"/>
  <c r="W103"/>
  <c r="Z103"/>
  <c r="AA103"/>
  <c r="X103"/>
  <c r="Y103"/>
  <c r="X147"/>
  <c r="Z147"/>
  <c r="W147"/>
  <c r="AA147"/>
  <c r="Y147"/>
  <c r="AA207"/>
  <c r="W207"/>
  <c r="Y207"/>
  <c r="Z207"/>
  <c r="X207"/>
  <c r="AA161"/>
  <c r="Y161"/>
  <c r="W161"/>
  <c r="Z161"/>
  <c r="X161"/>
  <c r="X36"/>
  <c r="AA36"/>
  <c r="Z36"/>
  <c r="W36"/>
  <c r="Y36"/>
  <c r="X128"/>
  <c r="AA128"/>
  <c r="W128"/>
  <c r="Y128"/>
  <c r="Z128"/>
  <c r="Y220"/>
  <c r="Z220"/>
  <c r="X220"/>
  <c r="W220"/>
  <c r="AA220"/>
  <c r="Y264"/>
  <c r="AA264"/>
  <c r="X264"/>
  <c r="Z264"/>
  <c r="W264"/>
  <c r="W166"/>
  <c r="Y166"/>
  <c r="AA166"/>
  <c r="X166"/>
  <c r="Z166"/>
  <c r="X260"/>
  <c r="AA260"/>
  <c r="Z260"/>
  <c r="Y260"/>
  <c r="W260"/>
  <c r="Y177"/>
  <c r="W177"/>
  <c r="Z177"/>
  <c r="X177"/>
  <c r="AA177"/>
  <c r="Z248"/>
  <c r="AA248"/>
  <c r="X248"/>
  <c r="W248"/>
  <c r="Y248"/>
  <c r="AA104"/>
  <c r="Y104"/>
  <c r="W104"/>
  <c r="X104"/>
  <c r="Z104"/>
  <c r="Z25"/>
  <c r="W25"/>
  <c r="X25"/>
  <c r="AA25"/>
  <c r="Y25"/>
  <c r="Y76"/>
  <c r="W76"/>
  <c r="X76"/>
  <c r="AA76"/>
  <c r="Z76"/>
  <c r="X21"/>
  <c r="Y21"/>
  <c r="W21"/>
  <c r="AA21"/>
  <c r="Z21"/>
  <c r="Y203"/>
  <c r="AA203"/>
  <c r="Z203"/>
  <c r="W203"/>
  <c r="X203"/>
  <c r="X13"/>
  <c r="Z13"/>
  <c r="Y13"/>
  <c r="W13"/>
  <c r="AA13"/>
  <c r="Z73"/>
  <c r="W73"/>
  <c r="Y73"/>
  <c r="AA73"/>
  <c r="X73"/>
  <c r="X149"/>
  <c r="Y149"/>
  <c r="AA149"/>
  <c r="Z149"/>
  <c r="W149"/>
  <c r="Y17"/>
  <c r="W17"/>
  <c r="Z17"/>
  <c r="AA17"/>
  <c r="X17"/>
  <c r="AA228"/>
  <c r="X228"/>
  <c r="W228"/>
  <c r="Z228"/>
  <c r="Y228"/>
  <c r="Y193"/>
  <c r="W193"/>
  <c r="Z193"/>
  <c r="X193"/>
  <c r="AA193"/>
  <c r="X23"/>
  <c r="Z23"/>
  <c r="W23"/>
  <c r="AA23"/>
  <c r="Y23"/>
  <c r="Y67"/>
  <c r="Z67"/>
  <c r="W67"/>
  <c r="AA67"/>
  <c r="X67"/>
  <c r="W127"/>
  <c r="Z127"/>
  <c r="AA127"/>
  <c r="X127"/>
  <c r="Y127"/>
  <c r="W71"/>
  <c r="Z71"/>
  <c r="AA71"/>
  <c r="X71"/>
  <c r="Y71"/>
  <c r="X41"/>
  <c r="Z41"/>
  <c r="Y41"/>
  <c r="W41"/>
  <c r="AA41"/>
  <c r="AA206"/>
  <c r="Z206"/>
  <c r="X206"/>
  <c r="Y206"/>
  <c r="W206"/>
  <c r="X93"/>
  <c r="W93"/>
  <c r="AA93"/>
  <c r="Z93"/>
  <c r="Y93"/>
  <c r="W258"/>
  <c r="X258"/>
  <c r="AA258"/>
  <c r="Z258"/>
  <c r="Y258"/>
  <c r="AA91"/>
  <c r="X91"/>
  <c r="Y91"/>
  <c r="W91"/>
  <c r="Z91"/>
  <c r="Z285"/>
  <c r="Y285"/>
  <c r="AA285"/>
  <c r="X285"/>
  <c r="W285"/>
  <c r="W117"/>
  <c r="Y117"/>
  <c r="AA117"/>
  <c r="X117"/>
  <c r="Z117"/>
  <c r="AA14"/>
  <c r="Y14"/>
  <c r="W14"/>
  <c r="Z14"/>
  <c r="X14"/>
  <c r="X110"/>
  <c r="Z110"/>
  <c r="W110"/>
  <c r="AA110"/>
  <c r="Y110"/>
  <c r="W170"/>
  <c r="Y170"/>
  <c r="AA170"/>
  <c r="X170"/>
  <c r="Z170"/>
  <c r="Y230"/>
  <c r="W230"/>
  <c r="AA230"/>
  <c r="X230"/>
  <c r="Z230"/>
  <c r="W164"/>
  <c r="Z164"/>
  <c r="AA164"/>
  <c r="X164"/>
  <c r="Y164"/>
  <c r="X256"/>
  <c r="W256"/>
  <c r="Y256"/>
  <c r="Z256"/>
  <c r="AA256"/>
  <c r="X253"/>
  <c r="Z253"/>
  <c r="Y253"/>
  <c r="W253"/>
  <c r="AA253"/>
  <c r="AA153"/>
  <c r="Y153"/>
  <c r="W153"/>
  <c r="X153"/>
  <c r="Z153"/>
  <c r="X240"/>
  <c r="W240"/>
  <c r="Z240"/>
  <c r="Y240"/>
  <c r="AA240"/>
  <c r="AA224"/>
  <c r="W224"/>
  <c r="X224"/>
  <c r="Z224"/>
  <c r="Y224"/>
  <c r="X247"/>
  <c r="Z247"/>
  <c r="Y247"/>
  <c r="W247"/>
  <c r="AA247"/>
  <c r="AA252"/>
  <c r="X252"/>
  <c r="W252"/>
  <c r="Z252"/>
  <c r="Y252"/>
  <c r="X2"/>
  <c r="Z2"/>
  <c r="Y2"/>
  <c r="AA2"/>
  <c r="W2"/>
  <c r="Z6"/>
  <c r="X12"/>
  <c r="Y12"/>
  <c r="AA12"/>
  <c r="Z12"/>
  <c r="W12"/>
  <c r="W6"/>
  <c r="AA11"/>
  <c r="X11"/>
  <c r="Y11"/>
  <c r="W11"/>
  <c r="Z11"/>
  <c r="W5"/>
  <c r="X10"/>
  <c r="AA10"/>
  <c r="Y10"/>
  <c r="W10"/>
  <c r="Z10"/>
  <c r="AA5"/>
  <c r="X8"/>
  <c r="X3"/>
  <c r="W3"/>
  <c r="Y3"/>
  <c r="Z3"/>
  <c r="AA3"/>
  <c r="AA6"/>
  <c r="AA8"/>
  <c r="X5"/>
  <c r="Y6"/>
  <c r="Y8"/>
  <c r="AA9"/>
  <c r="X9"/>
  <c r="Y9"/>
  <c r="W9"/>
  <c r="Z9"/>
  <c r="Z8"/>
  <c r="Y5"/>
  <c r="R10" i="25"/>
  <c r="S10"/>
  <c r="S22"/>
  <c r="R17"/>
  <c r="N5"/>
  <c r="N11"/>
  <c r="O11" s="1"/>
  <c r="P11" s="1"/>
  <c r="Q11" s="1"/>
  <c r="R4"/>
  <c r="N17"/>
  <c r="S17" s="1"/>
  <c r="N29"/>
  <c r="S29" s="1"/>
  <c r="O30"/>
  <c r="P30" s="1"/>
  <c r="Q30" s="1"/>
  <c r="N23"/>
  <c r="O31"/>
  <c r="P31" s="1"/>
  <c r="Q31" s="1"/>
  <c r="O8"/>
  <c r="P8" s="1"/>
  <c r="Q8" s="1"/>
  <c r="N4"/>
  <c r="R18"/>
  <c r="R13" i="16"/>
  <c r="R15" s="1"/>
  <c r="R16" s="1"/>
  <c r="M13" i="13"/>
  <c r="N13" s="1"/>
  <c r="O13" s="1"/>
  <c r="P13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G14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G8" i="16"/>
  <c r="M4" i="13" s="1"/>
  <c r="G14" i="16"/>
  <c r="M10" i="13" s="1"/>
  <c r="N16"/>
  <c r="O13" i="25" l="1"/>
  <c r="P13" s="1"/>
  <c r="Q13" s="1"/>
  <c r="AB4" i="29"/>
  <c r="O18" i="25"/>
  <c r="P18" s="1"/>
  <c r="Q18" s="1"/>
  <c r="O7"/>
  <c r="P7" s="1"/>
  <c r="Q7" s="1"/>
  <c r="O6"/>
  <c r="P6" s="1"/>
  <c r="Q6" s="1"/>
  <c r="O19"/>
  <c r="P19" s="1"/>
  <c r="Q19" s="1"/>
  <c r="O25"/>
  <c r="P25" s="1"/>
  <c r="Q25" s="1"/>
  <c r="Y4" i="29"/>
  <c r="AC4"/>
  <c r="O24" i="25"/>
  <c r="P24" s="1"/>
  <c r="Q24" s="1"/>
  <c r="Z4" i="29"/>
  <c r="O12" i="25"/>
  <c r="P12" s="1"/>
  <c r="Q12" s="1"/>
  <c r="Y42" i="29"/>
  <c r="Y56"/>
  <c r="Y60"/>
  <c r="AB63"/>
  <c r="AA95"/>
  <c r="AB56"/>
  <c r="AA42"/>
  <c r="Y63"/>
  <c r="AC42"/>
  <c r="AB48"/>
  <c r="AB109"/>
  <c r="AA56"/>
  <c r="AA63"/>
  <c r="Z42"/>
  <c r="Y198"/>
  <c r="AA9"/>
  <c r="Y260"/>
  <c r="Z66"/>
  <c r="Z56"/>
  <c r="AA145"/>
  <c r="Z63"/>
  <c r="Y281"/>
  <c r="Z203"/>
  <c r="AB124"/>
  <c r="AB185"/>
  <c r="AB9"/>
  <c r="AC268"/>
  <c r="AC206"/>
  <c r="Y109"/>
  <c r="AC239"/>
  <c r="Z282"/>
  <c r="AA45"/>
  <c r="AB268"/>
  <c r="Y206"/>
  <c r="AB95"/>
  <c r="Z224"/>
  <c r="Y40" i="32"/>
  <c r="AA164" i="29"/>
  <c r="Y50" i="32"/>
  <c r="AB37" i="29"/>
  <c r="AB174"/>
  <c r="AA203"/>
  <c r="AC11"/>
  <c r="Z211"/>
  <c r="AC145"/>
  <c r="AA247"/>
  <c r="Y148"/>
  <c r="Y134"/>
  <c r="AC74"/>
  <c r="AC27"/>
  <c r="AC220"/>
  <c r="AC240"/>
  <c r="Z27"/>
  <c r="AB67"/>
  <c r="AA240"/>
  <c r="AA68"/>
  <c r="Y279"/>
  <c r="Y40"/>
  <c r="AB146"/>
  <c r="AB23"/>
  <c r="AA156"/>
  <c r="Z43"/>
  <c r="AA57"/>
  <c r="AA84"/>
  <c r="AC88"/>
  <c r="AA34"/>
  <c r="Y283"/>
  <c r="AC166"/>
  <c r="AA150"/>
  <c r="AA191"/>
  <c r="Z272"/>
  <c r="AA94"/>
  <c r="AB280"/>
  <c r="Z202"/>
  <c r="AA8"/>
  <c r="Y108"/>
  <c r="Z2"/>
  <c r="Y2"/>
  <c r="AA2"/>
  <c r="AC2"/>
  <c r="Y51"/>
  <c r="Z93"/>
  <c r="Z279"/>
  <c r="AA176"/>
  <c r="AA284"/>
  <c r="Y186"/>
  <c r="Y43"/>
  <c r="Y11"/>
  <c r="Y84"/>
  <c r="AC191"/>
  <c r="Z94"/>
  <c r="AB164"/>
  <c r="AC202"/>
  <c r="Z135"/>
  <c r="AC108"/>
  <c r="Z189"/>
  <c r="AC231"/>
  <c r="Z176"/>
  <c r="AB222"/>
  <c r="Z149"/>
  <c r="AB284"/>
  <c r="Z186"/>
  <c r="AB104"/>
  <c r="AC246"/>
  <c r="AA29"/>
  <c r="Y191"/>
  <c r="Y94"/>
  <c r="Y135"/>
  <c r="AB96"/>
  <c r="AB283"/>
  <c r="AA231"/>
  <c r="Z146"/>
  <c r="AA166"/>
  <c r="AB156"/>
  <c r="AC222"/>
  <c r="AA149"/>
  <c r="AB150"/>
  <c r="Z57"/>
  <c r="AA104"/>
  <c r="Y246"/>
  <c r="AC29"/>
  <c r="Z191"/>
  <c r="Y272"/>
  <c r="AB88"/>
  <c r="AC94"/>
  <c r="AC34"/>
  <c r="AB153"/>
  <c r="AC280"/>
  <c r="AC8"/>
  <c r="AB40"/>
  <c r="Y96"/>
  <c r="Y74" i="32"/>
  <c r="AA271"/>
  <c r="Z185"/>
  <c r="Y192" i="29"/>
  <c r="W14" i="32"/>
  <c r="Z250"/>
  <c r="X8"/>
  <c r="X6"/>
  <c r="AB279" i="29"/>
  <c r="Z283"/>
  <c r="AA189"/>
  <c r="Y23"/>
  <c r="AC176"/>
  <c r="AA146"/>
  <c r="Z156"/>
  <c r="Z222"/>
  <c r="AC149"/>
  <c r="Z284"/>
  <c r="AB11"/>
  <c r="Z104"/>
  <c r="AB246"/>
  <c r="AB84"/>
  <c r="Z29"/>
  <c r="AC272"/>
  <c r="AA88"/>
  <c r="AC77"/>
  <c r="Y34"/>
  <c r="Z153"/>
  <c r="Z164"/>
  <c r="AA280"/>
  <c r="AB53"/>
  <c r="Y202"/>
  <c r="AC135"/>
  <c r="Y8"/>
  <c r="AC40"/>
  <c r="Z108"/>
  <c r="AC96"/>
  <c r="X14" i="32"/>
  <c r="X42"/>
  <c r="AA205" i="29"/>
  <c r="AA279"/>
  <c r="AA283"/>
  <c r="Y189"/>
  <c r="Z23"/>
  <c r="Z231"/>
  <c r="AB176"/>
  <c r="AA112"/>
  <c r="AC146"/>
  <c r="Y166"/>
  <c r="AC156"/>
  <c r="Y222"/>
  <c r="AB149"/>
  <c r="AC284"/>
  <c r="AA186"/>
  <c r="AA43"/>
  <c r="Z11"/>
  <c r="Z150"/>
  <c r="AC57"/>
  <c r="Y104"/>
  <c r="Z73"/>
  <c r="Z84"/>
  <c r="AA272"/>
  <c r="Z88"/>
  <c r="AB34"/>
  <c r="Y153"/>
  <c r="Y164"/>
  <c r="Y280"/>
  <c r="AA202"/>
  <c r="AB135"/>
  <c r="Z8"/>
  <c r="Z183"/>
  <c r="AA40"/>
  <c r="AA93"/>
  <c r="AB108"/>
  <c r="AA96"/>
  <c r="Y184"/>
  <c r="AC13"/>
  <c r="Y233" i="32"/>
  <c r="AB166" i="29"/>
  <c r="AB43"/>
  <c r="AB15"/>
  <c r="AC150"/>
  <c r="AB57"/>
  <c r="X3" i="32"/>
  <c r="AA49" i="29"/>
  <c r="W110" i="32"/>
  <c r="AA158"/>
  <c r="W18"/>
  <c r="AA286"/>
  <c r="Z210"/>
  <c r="AA228" i="29"/>
  <c r="Y271" i="32"/>
  <c r="W255"/>
  <c r="Z286"/>
  <c r="W40"/>
  <c r="AA210"/>
  <c r="AA18"/>
  <c r="AA163"/>
  <c r="W77"/>
  <c r="AA8"/>
  <c r="AB210" i="29"/>
  <c r="AA127"/>
  <c r="Z13"/>
  <c r="Y230" i="32"/>
  <c r="AB175" i="29"/>
  <c r="Y242"/>
  <c r="AB242"/>
  <c r="AA183"/>
  <c r="Y60" i="32"/>
  <c r="AA90"/>
  <c r="AC91" i="29"/>
  <c r="AA12"/>
  <c r="X168" i="32"/>
  <c r="AC49" i="29"/>
  <c r="Y162"/>
  <c r="Y102"/>
  <c r="Y271"/>
  <c r="AB65"/>
  <c r="AB212"/>
  <c r="X234" i="32"/>
  <c r="Y168"/>
  <c r="X275"/>
  <c r="Z123"/>
  <c r="Y142"/>
  <c r="AA118"/>
  <c r="X41"/>
  <c r="X90"/>
  <c r="W3"/>
  <c r="AB189" i="29"/>
  <c r="AA23"/>
  <c r="Y231"/>
  <c r="AA118"/>
  <c r="AA162"/>
  <c r="AC186"/>
  <c r="AB271"/>
  <c r="AA246"/>
  <c r="Y29"/>
  <c r="Z242"/>
  <c r="AC127"/>
  <c r="AA153"/>
  <c r="AC183"/>
  <c r="AC51"/>
  <c r="AC59"/>
  <c r="AA59"/>
  <c r="Y155"/>
  <c r="AC155"/>
  <c r="Y215"/>
  <c r="Z215"/>
  <c r="AA215"/>
  <c r="Y244"/>
  <c r="AC244"/>
  <c r="AA5"/>
  <c r="AB5"/>
  <c r="AB256"/>
  <c r="Z256"/>
  <c r="AB78"/>
  <c r="AC78"/>
  <c r="AC87"/>
  <c r="AB87"/>
  <c r="AC151"/>
  <c r="Z151"/>
  <c r="AC142"/>
  <c r="Z142"/>
  <c r="AA116"/>
  <c r="AC116"/>
  <c r="AA61"/>
  <c r="Z61"/>
  <c r="AC158"/>
  <c r="Y158"/>
  <c r="Z158"/>
  <c r="AC255"/>
  <c r="AB255"/>
  <c r="Z243"/>
  <c r="AC243"/>
  <c r="AA16"/>
  <c r="AB16"/>
  <c r="Z122"/>
  <c r="Z130"/>
  <c r="Y130"/>
  <c r="Z141"/>
  <c r="AB141"/>
  <c r="Y12"/>
  <c r="Z12"/>
  <c r="AA52"/>
  <c r="Z52"/>
  <c r="AB52"/>
  <c r="AA70"/>
  <c r="AB70"/>
  <c r="AC70"/>
  <c r="Z184"/>
  <c r="AA184"/>
  <c r="AA182"/>
  <c r="AB182"/>
  <c r="AC182"/>
  <c r="Z210"/>
  <c r="AC210"/>
  <c r="Y168"/>
  <c r="AC168"/>
  <c r="Z168"/>
  <c r="Z172"/>
  <c r="AC172"/>
  <c r="AB172"/>
  <c r="AB165"/>
  <c r="AA165"/>
  <c r="AC107"/>
  <c r="Z107"/>
  <c r="AC170"/>
  <c r="AA170"/>
  <c r="AC47"/>
  <c r="Y47"/>
  <c r="AB47"/>
  <c r="Y258"/>
  <c r="Z258"/>
  <c r="AC258"/>
  <c r="AC235"/>
  <c r="Z235"/>
  <c r="W271" i="32"/>
  <c r="X271"/>
  <c r="X158"/>
  <c r="Y158"/>
  <c r="W158"/>
  <c r="Y210"/>
  <c r="X210"/>
  <c r="W163"/>
  <c r="Z163"/>
  <c r="X163"/>
  <c r="Z233"/>
  <c r="X233"/>
  <c r="AA233"/>
  <c r="AA255"/>
  <c r="X255"/>
  <c r="Z255"/>
  <c r="X40"/>
  <c r="Z40"/>
  <c r="AA250"/>
  <c r="Y250"/>
  <c r="W250"/>
  <c r="X77"/>
  <c r="AA77"/>
  <c r="Y77"/>
  <c r="Z110"/>
  <c r="AA110"/>
  <c r="Y110"/>
  <c r="Z18"/>
  <c r="X18"/>
  <c r="Y6"/>
  <c r="AA6"/>
  <c r="Y286"/>
  <c r="W286"/>
  <c r="X50"/>
  <c r="W50"/>
  <c r="AA50"/>
  <c r="Y185"/>
  <c r="W185"/>
  <c r="AA185"/>
  <c r="W42"/>
  <c r="Y42"/>
  <c r="Z42"/>
  <c r="Z14"/>
  <c r="AA14"/>
  <c r="W74"/>
  <c r="X74"/>
  <c r="AA74"/>
  <c r="Y8"/>
  <c r="Z8"/>
  <c r="AB130" i="29"/>
  <c r="AB184"/>
  <c r="AC141"/>
  <c r="Z182"/>
  <c r="Y256"/>
  <c r="AA14"/>
  <c r="Y70"/>
  <c r="AA172"/>
  <c r="AC266"/>
  <c r="AC165"/>
  <c r="AA107"/>
  <c r="Y235"/>
  <c r="Z170"/>
  <c r="AA47"/>
  <c r="AA223"/>
  <c r="Z223"/>
  <c r="AA89"/>
  <c r="AC89"/>
  <c r="Z83"/>
  <c r="AA83"/>
  <c r="AB7"/>
  <c r="AA7"/>
  <c r="AC26"/>
  <c r="AB26"/>
  <c r="AB76"/>
  <c r="Z76"/>
  <c r="AA3"/>
  <c r="Y3"/>
  <c r="Y201"/>
  <c r="AA266"/>
  <c r="AB195"/>
  <c r="Y232"/>
  <c r="AC267"/>
  <c r="AB49"/>
  <c r="Z49"/>
  <c r="Y91"/>
  <c r="Z91"/>
  <c r="AB91"/>
  <c r="AC192"/>
  <c r="AB192"/>
  <c r="Z192"/>
  <c r="AA15"/>
  <c r="AC15"/>
  <c r="AC175"/>
  <c r="Z175"/>
  <c r="Y118"/>
  <c r="Z118"/>
  <c r="AB162"/>
  <c r="AC162"/>
  <c r="AC102"/>
  <c r="AB102"/>
  <c r="Y73"/>
  <c r="AC73"/>
  <c r="AA73"/>
  <c r="Z77"/>
  <c r="AA77"/>
  <c r="Z53"/>
  <c r="AC53"/>
  <c r="AC65"/>
  <c r="Z65"/>
  <c r="AA153" i="32"/>
  <c r="Y153"/>
  <c r="Z247"/>
  <c r="W247"/>
  <c r="W114"/>
  <c r="AA114"/>
  <c r="X144"/>
  <c r="W144"/>
  <c r="AC130" i="29"/>
  <c r="AA175"/>
  <c r="AA141"/>
  <c r="AB118"/>
  <c r="Y129"/>
  <c r="AC12"/>
  <c r="AA210"/>
  <c r="Y52"/>
  <c r="AA168"/>
  <c r="Z15"/>
  <c r="AA102"/>
  <c r="Z62"/>
  <c r="AA26"/>
  <c r="AB258"/>
  <c r="Y165"/>
  <c r="AB77"/>
  <c r="AB107"/>
  <c r="AB137"/>
  <c r="Y53"/>
  <c r="AA235"/>
  <c r="AB61"/>
  <c r="AB170"/>
  <c r="Y65"/>
  <c r="AA255"/>
  <c r="Z271"/>
  <c r="AA242"/>
  <c r="Z127"/>
  <c r="Y127"/>
  <c r="AA13"/>
  <c r="AB183"/>
  <c r="Z51"/>
  <c r="AB51"/>
  <c r="Y93"/>
  <c r="AB93"/>
  <c r="AC271"/>
  <c r="AB13"/>
  <c r="AA275" i="32"/>
  <c r="Z60"/>
  <c r="W187"/>
  <c r="Z153"/>
  <c r="Y144"/>
  <c r="W123"/>
  <c r="Y123"/>
  <c r="Y114"/>
  <c r="W168"/>
  <c r="W136"/>
  <c r="Z90"/>
  <c r="Z204"/>
  <c r="AA247"/>
  <c r="Y3"/>
  <c r="Y223" i="29"/>
  <c r="AB244"/>
  <c r="AA244"/>
  <c r="Y59"/>
  <c r="AC7"/>
  <c r="Z7"/>
  <c r="Z89"/>
  <c r="Y5"/>
  <c r="Z5"/>
  <c r="Z155"/>
  <c r="Z3"/>
  <c r="AB3"/>
  <c r="Z129"/>
  <c r="AC83"/>
  <c r="Y83"/>
  <c r="AC256"/>
  <c r="AB14"/>
  <c r="AA78"/>
  <c r="Z78"/>
  <c r="AA201"/>
  <c r="AC122"/>
  <c r="AC215"/>
  <c r="AA87"/>
  <c r="AB62"/>
  <c r="AC62"/>
  <c r="Z26"/>
  <c r="AB228"/>
  <c r="Y228"/>
  <c r="AB266"/>
  <c r="Y151"/>
  <c r="AA151"/>
  <c r="AC16"/>
  <c r="Z16"/>
  <c r="Y76"/>
  <c r="AB243"/>
  <c r="AA243"/>
  <c r="Y142"/>
  <c r="Y137"/>
  <c r="AB116"/>
  <c r="AC61"/>
  <c r="AC195"/>
  <c r="Z232"/>
  <c r="AA158"/>
  <c r="Z255"/>
  <c r="AA212"/>
  <c r="Y212"/>
  <c r="Y267"/>
  <c r="Z267"/>
  <c r="X60" i="32"/>
  <c r="Y187"/>
  <c r="Y182"/>
  <c r="X153"/>
  <c r="Z144"/>
  <c r="X123"/>
  <c r="X114"/>
  <c r="Z168"/>
  <c r="Y90"/>
  <c r="Y247"/>
  <c r="X247"/>
  <c r="Z3"/>
  <c r="AC223" i="29"/>
  <c r="AB223"/>
  <c r="Z244"/>
  <c r="Z59"/>
  <c r="AB59"/>
  <c r="Y7"/>
  <c r="Y89"/>
  <c r="AB89"/>
  <c r="AC5"/>
  <c r="AA155"/>
  <c r="AB155"/>
  <c r="AC3"/>
  <c r="AC129"/>
  <c r="AB83"/>
  <c r="AA256"/>
  <c r="Y14"/>
  <c r="Z14"/>
  <c r="Y78"/>
  <c r="Z201"/>
  <c r="AA122"/>
  <c r="Y122"/>
  <c r="AB215"/>
  <c r="Y87"/>
  <c r="Y62"/>
  <c r="Y26"/>
  <c r="AC228"/>
  <c r="Z266"/>
  <c r="AB151"/>
  <c r="Y16"/>
  <c r="AC76"/>
  <c r="AA76"/>
  <c r="Y243"/>
  <c r="AB142"/>
  <c r="AA142"/>
  <c r="AA137"/>
  <c r="Y116"/>
  <c r="Z116"/>
  <c r="Y61"/>
  <c r="Z195"/>
  <c r="AB232"/>
  <c r="AB158"/>
  <c r="Y255"/>
  <c r="Z212"/>
  <c r="AB267"/>
  <c r="AA60" i="32"/>
  <c r="Z151"/>
  <c r="X104"/>
  <c r="Z139"/>
  <c r="AA144"/>
  <c r="Z114"/>
  <c r="AA129" i="29"/>
  <c r="AB201"/>
  <c r="Z87"/>
  <c r="AC137"/>
  <c r="Y195"/>
  <c r="AA232"/>
  <c r="W142" i="32"/>
  <c r="AA230"/>
  <c r="Y64"/>
  <c r="X97"/>
  <c r="Y56"/>
  <c r="Y258"/>
  <c r="Y205" i="29"/>
  <c r="AC198"/>
  <c r="AB198"/>
  <c r="AC37"/>
  <c r="AC66"/>
  <c r="Y66"/>
  <c r="Y67"/>
  <c r="Y282"/>
  <c r="AB282"/>
  <c r="AC112"/>
  <c r="Z185"/>
  <c r="AA185"/>
  <c r="Z240"/>
  <c r="Y174"/>
  <c r="AA27"/>
  <c r="AB60"/>
  <c r="AB203"/>
  <c r="Z45"/>
  <c r="Y9"/>
  <c r="Y48"/>
  <c r="Y268"/>
  <c r="AB211"/>
  <c r="AC68"/>
  <c r="Y124"/>
  <c r="Y145"/>
  <c r="Z206"/>
  <c r="AA260"/>
  <c r="AB247"/>
  <c r="Y220"/>
  <c r="AA148"/>
  <c r="AC95"/>
  <c r="AC134"/>
  <c r="Z109"/>
  <c r="AB281"/>
  <c r="Z74"/>
  <c r="AC224"/>
  <c r="Y239"/>
  <c r="Z116" i="32"/>
  <c r="W64"/>
  <c r="Y170"/>
  <c r="AA56"/>
  <c r="AA258"/>
  <c r="Z205" i="29"/>
  <c r="AC205"/>
  <c r="AA198"/>
  <c r="AA37"/>
  <c r="Y37"/>
  <c r="AA66"/>
  <c r="AC67"/>
  <c r="AA67"/>
  <c r="AA282"/>
  <c r="Z112"/>
  <c r="AB112"/>
  <c r="Y185"/>
  <c r="Y240"/>
  <c r="AC174"/>
  <c r="AB27"/>
  <c r="Z60"/>
  <c r="Y203"/>
  <c r="AC45"/>
  <c r="Z9"/>
  <c r="AA48"/>
  <c r="AA268"/>
  <c r="AC211"/>
  <c r="Y68"/>
  <c r="AA124"/>
  <c r="AB145"/>
  <c r="AA206"/>
  <c r="AC260"/>
  <c r="AC247"/>
  <c r="Z247"/>
  <c r="AA220"/>
  <c r="Z148"/>
  <c r="Z95"/>
  <c r="Z134"/>
  <c r="AC109"/>
  <c r="AA281"/>
  <c r="AA74"/>
  <c r="AB74"/>
  <c r="Y224"/>
  <c r="AA239"/>
  <c r="Y118" i="32"/>
  <c r="Y116"/>
  <c r="AA212"/>
  <c r="X196"/>
  <c r="Z5"/>
  <c r="AA174" i="29"/>
  <c r="AC60"/>
  <c r="Y45"/>
  <c r="AC48"/>
  <c r="AA211"/>
  <c r="Z68"/>
  <c r="AC124"/>
  <c r="AB260"/>
  <c r="AB220"/>
  <c r="AB148"/>
  <c r="AB134"/>
  <c r="Z281"/>
  <c r="AB224"/>
  <c r="AB239"/>
  <c r="AC251"/>
  <c r="Y251"/>
  <c r="AA251"/>
  <c r="Z251"/>
  <c r="AB251"/>
  <c r="Z82"/>
  <c r="Y82"/>
  <c r="AA82"/>
  <c r="AC82"/>
  <c r="AB82"/>
  <c r="AC171"/>
  <c r="AB171"/>
  <c r="Y171"/>
  <c r="AA171"/>
  <c r="Z171"/>
  <c r="AB197"/>
  <c r="Y197"/>
  <c r="AA197"/>
  <c r="Z197"/>
  <c r="AC197"/>
  <c r="AA71"/>
  <c r="AC71"/>
  <c r="AB71"/>
  <c r="Z71"/>
  <c r="Y71"/>
  <c r="Z213"/>
  <c r="AC213"/>
  <c r="AB213"/>
  <c r="Y213"/>
  <c r="AA213"/>
  <c r="AC117"/>
  <c r="Y117"/>
  <c r="AA117"/>
  <c r="AB117"/>
  <c r="Z117"/>
  <c r="AA187"/>
  <c r="Y187"/>
  <c r="AC187"/>
  <c r="AB187"/>
  <c r="Z187"/>
  <c r="AC143"/>
  <c r="AA143"/>
  <c r="Y143"/>
  <c r="Z143"/>
  <c r="AB143"/>
  <c r="Z199"/>
  <c r="AA199"/>
  <c r="AC199"/>
  <c r="AB199"/>
  <c r="Y199"/>
  <c r="AA230"/>
  <c r="AB230"/>
  <c r="Z230"/>
  <c r="AC230"/>
  <c r="Y230"/>
  <c r="Z159"/>
  <c r="AC159"/>
  <c r="Y159"/>
  <c r="AA159"/>
  <c r="AB159"/>
  <c r="Z234"/>
  <c r="AA234"/>
  <c r="Y234"/>
  <c r="AB234"/>
  <c r="AC234"/>
  <c r="AC79"/>
  <c r="Z79"/>
  <c r="AB79"/>
  <c r="Y79"/>
  <c r="AA79"/>
  <c r="Y24"/>
  <c r="AC24"/>
  <c r="AA24"/>
  <c r="AB24"/>
  <c r="Z24"/>
  <c r="Z188"/>
  <c r="AC188"/>
  <c r="Y188"/>
  <c r="AA188"/>
  <c r="AB188"/>
  <c r="AB90"/>
  <c r="AC90"/>
  <c r="Z90"/>
  <c r="AA90"/>
  <c r="Y90"/>
  <c r="Z276"/>
  <c r="AB276"/>
  <c r="Y276"/>
  <c r="AA276"/>
  <c r="AC276"/>
  <c r="AA286"/>
  <c r="AC286"/>
  <c r="Z286"/>
  <c r="AB286"/>
  <c r="Y286"/>
  <c r="AA128"/>
  <c r="Z128"/>
  <c r="AB128"/>
  <c r="Y128"/>
  <c r="AC128"/>
  <c r="AA193"/>
  <c r="AC193"/>
  <c r="Z193"/>
  <c r="AB193"/>
  <c r="Y193"/>
  <c r="AB55"/>
  <c r="Z55"/>
  <c r="AC55"/>
  <c r="Y55"/>
  <c r="AA55"/>
  <c r="Z263"/>
  <c r="AA263"/>
  <c r="AC263"/>
  <c r="AB263"/>
  <c r="Y263"/>
  <c r="AB181"/>
  <c r="AA181"/>
  <c r="Y181"/>
  <c r="AC181"/>
  <c r="Z181"/>
  <c r="Z18"/>
  <c r="AB18"/>
  <c r="Y18"/>
  <c r="AC18"/>
  <c r="AA18"/>
  <c r="Z270"/>
  <c r="AA270"/>
  <c r="AC270"/>
  <c r="AB270"/>
  <c r="Y270"/>
  <c r="Z85"/>
  <c r="AB85"/>
  <c r="Y85"/>
  <c r="AC85"/>
  <c r="AA85"/>
  <c r="Y194"/>
  <c r="AC194"/>
  <c r="AA194"/>
  <c r="AB194"/>
  <c r="Z194"/>
  <c r="AC113"/>
  <c r="AA113"/>
  <c r="Z113"/>
  <c r="Y113"/>
  <c r="AB113"/>
  <c r="AA248"/>
  <c r="AB248"/>
  <c r="Y248"/>
  <c r="AC248"/>
  <c r="Z248"/>
  <c r="AC28"/>
  <c r="AA28"/>
  <c r="Z28"/>
  <c r="Y28"/>
  <c r="AB28"/>
  <c r="Z221"/>
  <c r="Y221"/>
  <c r="AC221"/>
  <c r="AB221"/>
  <c r="AA221"/>
  <c r="AB140"/>
  <c r="Z140"/>
  <c r="Y140"/>
  <c r="AA140"/>
  <c r="AC140"/>
  <c r="AA147"/>
  <c r="Z147"/>
  <c r="Y147"/>
  <c r="AC147"/>
  <c r="AB147"/>
  <c r="AA196"/>
  <c r="Z196"/>
  <c r="AB196"/>
  <c r="AC196"/>
  <c r="Y196"/>
  <c r="Y273"/>
  <c r="AB273"/>
  <c r="Z273"/>
  <c r="AC273"/>
  <c r="AA273"/>
  <c r="Z64"/>
  <c r="AC64"/>
  <c r="AB64"/>
  <c r="AA64"/>
  <c r="Y64"/>
  <c r="Z204"/>
  <c r="AB204"/>
  <c r="Y204"/>
  <c r="AA204"/>
  <c r="AC204"/>
  <c r="AA169"/>
  <c r="AB169"/>
  <c r="Y169"/>
  <c r="Z169"/>
  <c r="AC169"/>
  <c r="Z259"/>
  <c r="AB259"/>
  <c r="AC259"/>
  <c r="Y259"/>
  <c r="AA259"/>
  <c r="Y31"/>
  <c r="AC31"/>
  <c r="Z31"/>
  <c r="AB31"/>
  <c r="AA31"/>
  <c r="AB58"/>
  <c r="AA58"/>
  <c r="Y58"/>
  <c r="Z58"/>
  <c r="AC58"/>
  <c r="Y160"/>
  <c r="Z160"/>
  <c r="AA160"/>
  <c r="AB160"/>
  <c r="AC160"/>
  <c r="Y207"/>
  <c r="Z207"/>
  <c r="AB207"/>
  <c r="AC207"/>
  <c r="AA207"/>
  <c r="Y54"/>
  <c r="AA54"/>
  <c r="AC54"/>
  <c r="AB54"/>
  <c r="Z54"/>
  <c r="Y123"/>
  <c r="AC123"/>
  <c r="Z123"/>
  <c r="AB123"/>
  <c r="AA123"/>
  <c r="AC208"/>
  <c r="AA208"/>
  <c r="Z208"/>
  <c r="AB208"/>
  <c r="Y208"/>
  <c r="Z33"/>
  <c r="AC33"/>
  <c r="AA33"/>
  <c r="AB33"/>
  <c r="Y33"/>
  <c r="AA103"/>
  <c r="Z103"/>
  <c r="Y103"/>
  <c r="AB103"/>
  <c r="AC103"/>
  <c r="AC254"/>
  <c r="AA254"/>
  <c r="Y254"/>
  <c r="Z254"/>
  <c r="AB254"/>
  <c r="AC274"/>
  <c r="AA274"/>
  <c r="AB274"/>
  <c r="Y274"/>
  <c r="Z274"/>
  <c r="Y252"/>
  <c r="AC252"/>
  <c r="AA252"/>
  <c r="AB252"/>
  <c r="Z252"/>
  <c r="AA105"/>
  <c r="Z105"/>
  <c r="AB105"/>
  <c r="AC105"/>
  <c r="Y105"/>
  <c r="AB261"/>
  <c r="AA261"/>
  <c r="Z261"/>
  <c r="AC261"/>
  <c r="Y261"/>
  <c r="AB20"/>
  <c r="Z20"/>
  <c r="AA20"/>
  <c r="AC20"/>
  <c r="Y20"/>
  <c r="AA30"/>
  <c r="AC30"/>
  <c r="Y30"/>
  <c r="Z30"/>
  <c r="AB30"/>
  <c r="Z86"/>
  <c r="AB86"/>
  <c r="AC86"/>
  <c r="Y86"/>
  <c r="AA86"/>
  <c r="Z277"/>
  <c r="AC277"/>
  <c r="AA277"/>
  <c r="Y277"/>
  <c r="AB277"/>
  <c r="Z131"/>
  <c r="Y131"/>
  <c r="AB131"/>
  <c r="AC131"/>
  <c r="AA131"/>
  <c r="AA17"/>
  <c r="AC17"/>
  <c r="Z17"/>
  <c r="Y17"/>
  <c r="AB17"/>
  <c r="AA72"/>
  <c r="AC72"/>
  <c r="AB72"/>
  <c r="Z72"/>
  <c r="Y72"/>
  <c r="AB225"/>
  <c r="AC225"/>
  <c r="Z225"/>
  <c r="AA225"/>
  <c r="Y225"/>
  <c r="Y229"/>
  <c r="AB229"/>
  <c r="AC229"/>
  <c r="AA229"/>
  <c r="Z229"/>
  <c r="AB100"/>
  <c r="Y100"/>
  <c r="AC100"/>
  <c r="AA100"/>
  <c r="Z100"/>
  <c r="AC36"/>
  <c r="AA36"/>
  <c r="AB36"/>
  <c r="Z36"/>
  <c r="Y36"/>
  <c r="AA227"/>
  <c r="Y227"/>
  <c r="AB227"/>
  <c r="AC227"/>
  <c r="Z227"/>
  <c r="Y38"/>
  <c r="AA38"/>
  <c r="Z38"/>
  <c r="AC38"/>
  <c r="AB38"/>
  <c r="Y177"/>
  <c r="AC177"/>
  <c r="AA177"/>
  <c r="Z177"/>
  <c r="AB177"/>
  <c r="Y133"/>
  <c r="Z133"/>
  <c r="AB133"/>
  <c r="AA133"/>
  <c r="AC133"/>
  <c r="AB226"/>
  <c r="Z226"/>
  <c r="AC226"/>
  <c r="Y226"/>
  <c r="AA226"/>
  <c r="AC200"/>
  <c r="Z200"/>
  <c r="AB200"/>
  <c r="Y200"/>
  <c r="AA200"/>
  <c r="Z125"/>
  <c r="AC125"/>
  <c r="AA125"/>
  <c r="Y125"/>
  <c r="AB125"/>
  <c r="Z6"/>
  <c r="AB6"/>
  <c r="AC6"/>
  <c r="Y6"/>
  <c r="AA6"/>
  <c r="Y238"/>
  <c r="AA238"/>
  <c r="AB238"/>
  <c r="Z238"/>
  <c r="AC238"/>
  <c r="AA32"/>
  <c r="Y32"/>
  <c r="Z32"/>
  <c r="AC32"/>
  <c r="AB32"/>
  <c r="AC106"/>
  <c r="AB106"/>
  <c r="Z106"/>
  <c r="Y106"/>
  <c r="AA106"/>
  <c r="Y121"/>
  <c r="Z121"/>
  <c r="AB121"/>
  <c r="AA121"/>
  <c r="AC121"/>
  <c r="Z236"/>
  <c r="AA236"/>
  <c r="AC236"/>
  <c r="Y236"/>
  <c r="AB236"/>
  <c r="AA41"/>
  <c r="AB41"/>
  <c r="Y41"/>
  <c r="AC41"/>
  <c r="Z41"/>
  <c r="AB264"/>
  <c r="Y264"/>
  <c r="Z264"/>
  <c r="AC264"/>
  <c r="AA264"/>
  <c r="AA46"/>
  <c r="Z46"/>
  <c r="AB46"/>
  <c r="AC46"/>
  <c r="Y46"/>
  <c r="Z101"/>
  <c r="AB101"/>
  <c r="AC101"/>
  <c r="Y101"/>
  <c r="AA101"/>
  <c r="Z110"/>
  <c r="Y110"/>
  <c r="AB110"/>
  <c r="AA110"/>
  <c r="AC110"/>
  <c r="Z19"/>
  <c r="AC19"/>
  <c r="AA19"/>
  <c r="Y19"/>
  <c r="AB19"/>
  <c r="AB22"/>
  <c r="Z22"/>
  <c r="Y22"/>
  <c r="AA22"/>
  <c r="AC22"/>
  <c r="AC233"/>
  <c r="Y233"/>
  <c r="AA233"/>
  <c r="AB233"/>
  <c r="Z233"/>
  <c r="Z219"/>
  <c r="AC219"/>
  <c r="Y219"/>
  <c r="AA219"/>
  <c r="AB219"/>
  <c r="AB173"/>
  <c r="Y173"/>
  <c r="AA173"/>
  <c r="AC173"/>
  <c r="Z173"/>
  <c r="AB120"/>
  <c r="AC120"/>
  <c r="AA120"/>
  <c r="Y120"/>
  <c r="Z120"/>
  <c r="Z216"/>
  <c r="AC216"/>
  <c r="AA216"/>
  <c r="AB216"/>
  <c r="Y216"/>
  <c r="Y262"/>
  <c r="Z262"/>
  <c r="AC262"/>
  <c r="AB262"/>
  <c r="AA262"/>
  <c r="AA39"/>
  <c r="Z39"/>
  <c r="AB39"/>
  <c r="Y39"/>
  <c r="AC39"/>
  <c r="Y154"/>
  <c r="Z154"/>
  <c r="AB154"/>
  <c r="AC154"/>
  <c r="AA154"/>
  <c r="AA69"/>
  <c r="Y69"/>
  <c r="AB69"/>
  <c r="Z69"/>
  <c r="AC69"/>
  <c r="AB180"/>
  <c r="AA180"/>
  <c r="AC180"/>
  <c r="Z180"/>
  <c r="Y180"/>
  <c r="AA178"/>
  <c r="AC178"/>
  <c r="Z178"/>
  <c r="AB178"/>
  <c r="Y178"/>
  <c r="AB10"/>
  <c r="AC10"/>
  <c r="AA10"/>
  <c r="Y10"/>
  <c r="Z10"/>
  <c r="AB217"/>
  <c r="Z217"/>
  <c r="Y217"/>
  <c r="AA217"/>
  <c r="AC217"/>
  <c r="Z163"/>
  <c r="AB163"/>
  <c r="AA163"/>
  <c r="AC163"/>
  <c r="Y163"/>
  <c r="AC25"/>
  <c r="Y25"/>
  <c r="AB25"/>
  <c r="AA25"/>
  <c r="Z25"/>
  <c r="AB190"/>
  <c r="AC190"/>
  <c r="Y190"/>
  <c r="AA190"/>
  <c r="Z190"/>
  <c r="AC167"/>
  <c r="AA167"/>
  <c r="Y167"/>
  <c r="AB167"/>
  <c r="Z167"/>
  <c r="Z157"/>
  <c r="AB157"/>
  <c r="AA157"/>
  <c r="AC157"/>
  <c r="Y157"/>
  <c r="AB44"/>
  <c r="Z44"/>
  <c r="AA44"/>
  <c r="Y44"/>
  <c r="AC44"/>
  <c r="AA245"/>
  <c r="Y245"/>
  <c r="AB245"/>
  <c r="Z245"/>
  <c r="AC245"/>
  <c r="Y136"/>
  <c r="AA136"/>
  <c r="AC136"/>
  <c r="Z136"/>
  <c r="AB136"/>
  <c r="AC114"/>
  <c r="Y114"/>
  <c r="Z114"/>
  <c r="AB114"/>
  <c r="AA114"/>
  <c r="Z257"/>
  <c r="AB257"/>
  <c r="AC257"/>
  <c r="AA257"/>
  <c r="Y257"/>
  <c r="Z139"/>
  <c r="Y139"/>
  <c r="AC139"/>
  <c r="AA139"/>
  <c r="AB139"/>
  <c r="AA126"/>
  <c r="Z126"/>
  <c r="Y126"/>
  <c r="AC126"/>
  <c r="AB126"/>
  <c r="AA241"/>
  <c r="AB241"/>
  <c r="AC241"/>
  <c r="Z241"/>
  <c r="Y241"/>
  <c r="Y237"/>
  <c r="Z237"/>
  <c r="AB237"/>
  <c r="AA237"/>
  <c r="AC237"/>
  <c r="Z119"/>
  <c r="Y119"/>
  <c r="AB119"/>
  <c r="AA119"/>
  <c r="AC119"/>
  <c r="AA179"/>
  <c r="Y179"/>
  <c r="Z179"/>
  <c r="AB179"/>
  <c r="AC179"/>
  <c r="Y50"/>
  <c r="AC50"/>
  <c r="AA50"/>
  <c r="Z50"/>
  <c r="AB50"/>
  <c r="AA218"/>
  <c r="AC218"/>
  <c r="Z218"/>
  <c r="Y218"/>
  <c r="AB218"/>
  <c r="AC81"/>
  <c r="Y81"/>
  <c r="AA81"/>
  <c r="AB81"/>
  <c r="Z81"/>
  <c r="Y99"/>
  <c r="AA99"/>
  <c r="AB99"/>
  <c r="Z99"/>
  <c r="AC99"/>
  <c r="Z115"/>
  <c r="AB115"/>
  <c r="Y115"/>
  <c r="AC115"/>
  <c r="AA115"/>
  <c r="AB249"/>
  <c r="Y249"/>
  <c r="Z249"/>
  <c r="AA249"/>
  <c r="AC249"/>
  <c r="AC92"/>
  <c r="AA92"/>
  <c r="Y92"/>
  <c r="Z92"/>
  <c r="AB92"/>
  <c r="AA214"/>
  <c r="Z214"/>
  <c r="AB214"/>
  <c r="Y214"/>
  <c r="AC214"/>
  <c r="Z97"/>
  <c r="AC97"/>
  <c r="AA97"/>
  <c r="Y97"/>
  <c r="AB97"/>
  <c r="Y275"/>
  <c r="AC275"/>
  <c r="AA275"/>
  <c r="Z275"/>
  <c r="AB275"/>
  <c r="AC138"/>
  <c r="Z138"/>
  <c r="Y138"/>
  <c r="AA138"/>
  <c r="AB138"/>
  <c r="AA35"/>
  <c r="AC35"/>
  <c r="Z35"/>
  <c r="AB35"/>
  <c r="Y35"/>
  <c r="AA111"/>
  <c r="Z111"/>
  <c r="AC111"/>
  <c r="Y111"/>
  <c r="AB111"/>
  <c r="AA152"/>
  <c r="Z152"/>
  <c r="Y152"/>
  <c r="AC152"/>
  <c r="AB152"/>
  <c r="Y278"/>
  <c r="AA278"/>
  <c r="AC278"/>
  <c r="AB278"/>
  <c r="Z278"/>
  <c r="AC209"/>
  <c r="Z209"/>
  <c r="AB209"/>
  <c r="AA209"/>
  <c r="Y209"/>
  <c r="AB253"/>
  <c r="Y253"/>
  <c r="AA253"/>
  <c r="Z253"/>
  <c r="AC253"/>
  <c r="Y161"/>
  <c r="AA161"/>
  <c r="AC161"/>
  <c r="AB161"/>
  <c r="Z161"/>
  <c r="Z75"/>
  <c r="AA75"/>
  <c r="Y75"/>
  <c r="AB75"/>
  <c r="AC75"/>
  <c r="Z98"/>
  <c r="Y98"/>
  <c r="AC98"/>
  <c r="AB98"/>
  <c r="AA98"/>
  <c r="AC269"/>
  <c r="AA269"/>
  <c r="Z269"/>
  <c r="Y269"/>
  <c r="AB269"/>
  <c r="AC265"/>
  <c r="AA265"/>
  <c r="Z265"/>
  <c r="Y265"/>
  <c r="AB265"/>
  <c r="AA285"/>
  <c r="Y285"/>
  <c r="AB285"/>
  <c r="AC285"/>
  <c r="Z285"/>
  <c r="AB80"/>
  <c r="Y80"/>
  <c r="Z80"/>
  <c r="AA80"/>
  <c r="AC80"/>
  <c r="AC21"/>
  <c r="AB21"/>
  <c r="Y21"/>
  <c r="Z21"/>
  <c r="AA21"/>
  <c r="Y144"/>
  <c r="AA144"/>
  <c r="AC144"/>
  <c r="AB144"/>
  <c r="Z144"/>
  <c r="AC250"/>
  <c r="Z250"/>
  <c r="Y250"/>
  <c r="AA250"/>
  <c r="AB250"/>
  <c r="AB132"/>
  <c r="Z132"/>
  <c r="AA132"/>
  <c r="Y132"/>
  <c r="AC132"/>
  <c r="Z142" i="32"/>
  <c r="X118"/>
  <c r="X116"/>
  <c r="Z64"/>
  <c r="W97"/>
  <c r="Z170"/>
  <c r="Z56"/>
  <c r="AA181"/>
  <c r="Z258"/>
  <c r="X142"/>
  <c r="AA133"/>
  <c r="Z45"/>
  <c r="W118"/>
  <c r="W116"/>
  <c r="W230"/>
  <c r="W212"/>
  <c r="AA64"/>
  <c r="W177"/>
  <c r="W200"/>
  <c r="Z97"/>
  <c r="X56"/>
  <c r="X258"/>
  <c r="Y5"/>
  <c r="AA5"/>
  <c r="Z49"/>
  <c r="AA169"/>
  <c r="W49"/>
  <c r="Y49"/>
  <c r="AA164"/>
  <c r="Y133"/>
  <c r="X230"/>
  <c r="Z177"/>
  <c r="AA49"/>
  <c r="Y97"/>
  <c r="X5"/>
  <c r="W121"/>
  <c r="AA187"/>
  <c r="W182"/>
  <c r="W104"/>
  <c r="W41"/>
  <c r="Y136"/>
  <c r="Y204"/>
  <c r="W275"/>
  <c r="X187"/>
  <c r="X148"/>
  <c r="Z182"/>
  <c r="AA151"/>
  <c r="W151"/>
  <c r="Y104"/>
  <c r="X139"/>
  <c r="Z41"/>
  <c r="Z234"/>
  <c r="AA136"/>
  <c r="X204"/>
  <c r="Z275"/>
  <c r="X182"/>
  <c r="Y151"/>
  <c r="AA139"/>
  <c r="Y41"/>
  <c r="Y234"/>
  <c r="AA234"/>
  <c r="AA104"/>
  <c r="W139"/>
  <c r="X136"/>
  <c r="AA204"/>
  <c r="W148"/>
  <c r="AA121"/>
  <c r="X245"/>
  <c r="Z148"/>
  <c r="Y148"/>
  <c r="Z121"/>
  <c r="AA29"/>
  <c r="X121"/>
  <c r="X130"/>
  <c r="Y173"/>
  <c r="AA150"/>
  <c r="W217"/>
  <c r="Y245"/>
  <c r="W173"/>
  <c r="W169"/>
  <c r="Z48"/>
  <c r="Y39"/>
  <c r="AA162"/>
  <c r="Z38"/>
  <c r="AA245"/>
  <c r="W245"/>
  <c r="X173"/>
  <c r="Z268"/>
  <c r="W48"/>
  <c r="Z86"/>
  <c r="W4"/>
  <c r="AA173"/>
  <c r="Y167"/>
  <c r="AA86"/>
  <c r="Y130"/>
  <c r="AA217"/>
  <c r="Z217"/>
  <c r="Z169"/>
  <c r="AA268"/>
  <c r="W268"/>
  <c r="W167"/>
  <c r="AA48"/>
  <c r="X150"/>
  <c r="X39"/>
  <c r="Z29"/>
  <c r="X162"/>
  <c r="X86"/>
  <c r="AA38"/>
  <c r="Z130"/>
  <c r="X4"/>
  <c r="Y217"/>
  <c r="Y169"/>
  <c r="Y268"/>
  <c r="Z167"/>
  <c r="X167"/>
  <c r="X48"/>
  <c r="W150"/>
  <c r="Z150"/>
  <c r="W39"/>
  <c r="Y29"/>
  <c r="X29"/>
  <c r="W162"/>
  <c r="Y86"/>
  <c r="X38"/>
  <c r="Y38"/>
  <c r="W130"/>
  <c r="Z4"/>
  <c r="Y4"/>
  <c r="Z39"/>
  <c r="Z162"/>
  <c r="Y164"/>
  <c r="Z133"/>
  <c r="W45"/>
  <c r="Z212"/>
  <c r="Z196"/>
  <c r="X177"/>
  <c r="AA200"/>
  <c r="X170"/>
  <c r="Z181"/>
  <c r="W164"/>
  <c r="W133"/>
  <c r="Y45"/>
  <c r="Y212"/>
  <c r="Y196"/>
  <c r="Y177"/>
  <c r="Y200"/>
  <c r="W170"/>
  <c r="X181"/>
  <c r="Z164"/>
  <c r="X45"/>
  <c r="AA196"/>
  <c r="X200"/>
  <c r="Y181"/>
  <c r="Z98"/>
  <c r="X98"/>
  <c r="Y98"/>
  <c r="AA98"/>
  <c r="W98"/>
  <c r="AA83"/>
  <c r="W83"/>
  <c r="Z83"/>
  <c r="Y83"/>
  <c r="X83"/>
  <c r="W107"/>
  <c r="Z107"/>
  <c r="Y107"/>
  <c r="X107"/>
  <c r="AA107"/>
  <c r="Z175"/>
  <c r="AA175"/>
  <c r="Y175"/>
  <c r="X175"/>
  <c r="W175"/>
  <c r="AA160"/>
  <c r="X160"/>
  <c r="Y160"/>
  <c r="Z160"/>
  <c r="W160"/>
  <c r="W145"/>
  <c r="AA145"/>
  <c r="Z145"/>
  <c r="X145"/>
  <c r="Y145"/>
  <c r="Z224"/>
  <c r="W224"/>
  <c r="AA224"/>
  <c r="Y224"/>
  <c r="X224"/>
  <c r="Z33"/>
  <c r="W33"/>
  <c r="AA33"/>
  <c r="X33"/>
  <c r="Y33"/>
  <c r="Z111"/>
  <c r="AA111"/>
  <c r="X111"/>
  <c r="W111"/>
  <c r="Y111"/>
  <c r="Z54"/>
  <c r="AA54"/>
  <c r="Y54"/>
  <c r="X54"/>
  <c r="W54"/>
  <c r="Y134"/>
  <c r="AA134"/>
  <c r="Z134"/>
  <c r="X134"/>
  <c r="W134"/>
  <c r="W23"/>
  <c r="Y23"/>
  <c r="AA23"/>
  <c r="Z23"/>
  <c r="X23"/>
  <c r="Y236"/>
  <c r="AA236"/>
  <c r="X236"/>
  <c r="W236"/>
  <c r="Z236"/>
  <c r="Z126"/>
  <c r="X126"/>
  <c r="AA126"/>
  <c r="Y126"/>
  <c r="W126"/>
  <c r="Y222"/>
  <c r="X222"/>
  <c r="AA222"/>
  <c r="W222"/>
  <c r="Z222"/>
  <c r="Y143"/>
  <c r="Z143"/>
  <c r="W143"/>
  <c r="AA143"/>
  <c r="X143"/>
  <c r="W52"/>
  <c r="Y52"/>
  <c r="X52"/>
  <c r="AA52"/>
  <c r="Z52"/>
  <c r="W176"/>
  <c r="Z176"/>
  <c r="AA176"/>
  <c r="X176"/>
  <c r="Y176"/>
  <c r="Z80"/>
  <c r="AA80"/>
  <c r="Y80"/>
  <c r="X80"/>
  <c r="W80"/>
  <c r="W251"/>
  <c r="Z251"/>
  <c r="AA251"/>
  <c r="X251"/>
  <c r="Y251"/>
  <c r="Y9"/>
  <c r="W9"/>
  <c r="AA9"/>
  <c r="X9"/>
  <c r="Z9"/>
  <c r="Y95"/>
  <c r="W95"/>
  <c r="Z95"/>
  <c r="X95"/>
  <c r="AA95"/>
  <c r="X132"/>
  <c r="Y132"/>
  <c r="Z132"/>
  <c r="AA132"/>
  <c r="W132"/>
  <c r="AA131"/>
  <c r="Z131"/>
  <c r="W131"/>
  <c r="X131"/>
  <c r="Y131"/>
  <c r="X265"/>
  <c r="Y265"/>
  <c r="AA265"/>
  <c r="Z265"/>
  <c r="W265"/>
  <c r="AA65"/>
  <c r="Z65"/>
  <c r="X65"/>
  <c r="W65"/>
  <c r="Y65"/>
  <c r="Y147"/>
  <c r="AA147"/>
  <c r="Z147"/>
  <c r="W147"/>
  <c r="X147"/>
  <c r="AA279"/>
  <c r="Z279"/>
  <c r="W279"/>
  <c r="Y279"/>
  <c r="X279"/>
  <c r="Y276"/>
  <c r="Z276"/>
  <c r="X276"/>
  <c r="AA276"/>
  <c r="W276"/>
  <c r="AA189"/>
  <c r="Z189"/>
  <c r="W189"/>
  <c r="X189"/>
  <c r="Y189"/>
  <c r="Y62"/>
  <c r="X62"/>
  <c r="W62"/>
  <c r="AA62"/>
  <c r="Z62"/>
  <c r="X89"/>
  <c r="AA89"/>
  <c r="Y89"/>
  <c r="Z89"/>
  <c r="W89"/>
  <c r="AA171"/>
  <c r="X171"/>
  <c r="W171"/>
  <c r="Y171"/>
  <c r="Z171"/>
  <c r="Y106"/>
  <c r="AA106"/>
  <c r="X106"/>
  <c r="Z106"/>
  <c r="W106"/>
  <c r="X209"/>
  <c r="W209"/>
  <c r="AA209"/>
  <c r="Y209"/>
  <c r="Z209"/>
  <c r="X280"/>
  <c r="Z280"/>
  <c r="Y280"/>
  <c r="AA280"/>
  <c r="W280"/>
  <c r="Z119"/>
  <c r="AA119"/>
  <c r="Y119"/>
  <c r="W119"/>
  <c r="X119"/>
  <c r="AA7"/>
  <c r="Z7"/>
  <c r="Y7"/>
  <c r="X7"/>
  <c r="W7"/>
  <c r="Z193"/>
  <c r="Y193"/>
  <c r="W193"/>
  <c r="AA193"/>
  <c r="X193"/>
  <c r="W284"/>
  <c r="Z284"/>
  <c r="Y284"/>
  <c r="AA284"/>
  <c r="X284"/>
  <c r="Z12"/>
  <c r="W12"/>
  <c r="AA12"/>
  <c r="X12"/>
  <c r="Y12"/>
  <c r="X242"/>
  <c r="Z242"/>
  <c r="AA242"/>
  <c r="Y242"/>
  <c r="W242"/>
  <c r="Z266"/>
  <c r="AA266"/>
  <c r="X266"/>
  <c r="Y266"/>
  <c r="W266"/>
  <c r="Z85"/>
  <c r="W85"/>
  <c r="Y85"/>
  <c r="X85"/>
  <c r="AA85"/>
  <c r="Y220"/>
  <c r="Z220"/>
  <c r="W220"/>
  <c r="AA220"/>
  <c r="X220"/>
  <c r="AA36"/>
  <c r="Y36"/>
  <c r="W36"/>
  <c r="Z36"/>
  <c r="X36"/>
  <c r="Y221"/>
  <c r="X221"/>
  <c r="AA221"/>
  <c r="W221"/>
  <c r="Z221"/>
  <c r="AA69"/>
  <c r="Z69"/>
  <c r="X69"/>
  <c r="Y69"/>
  <c r="W69"/>
  <c r="Y88"/>
  <c r="Z88"/>
  <c r="W88"/>
  <c r="X88"/>
  <c r="AA88"/>
  <c r="AA208"/>
  <c r="W208"/>
  <c r="X208"/>
  <c r="Y208"/>
  <c r="Z208"/>
  <c r="AA211"/>
  <c r="X211"/>
  <c r="Z211"/>
  <c r="W211"/>
  <c r="Y211"/>
  <c r="X30"/>
  <c r="W30"/>
  <c r="AA30"/>
  <c r="Y30"/>
  <c r="Z30"/>
  <c r="X78"/>
  <c r="AA78"/>
  <c r="Z78"/>
  <c r="W78"/>
  <c r="Y78"/>
  <c r="Y141"/>
  <c r="AA141"/>
  <c r="X141"/>
  <c r="W141"/>
  <c r="Z141"/>
  <c r="Y249"/>
  <c r="X249"/>
  <c r="AA249"/>
  <c r="Z249"/>
  <c r="W249"/>
  <c r="W67"/>
  <c r="AA67"/>
  <c r="Y67"/>
  <c r="Z67"/>
  <c r="X67"/>
  <c r="AA73"/>
  <c r="W73"/>
  <c r="Z73"/>
  <c r="Y73"/>
  <c r="X73"/>
  <c r="X269"/>
  <c r="Z269"/>
  <c r="Y269"/>
  <c r="AA269"/>
  <c r="W269"/>
  <c r="Y201"/>
  <c r="W201"/>
  <c r="X201"/>
  <c r="AA201"/>
  <c r="Z201"/>
  <c r="AA138"/>
  <c r="X138"/>
  <c r="W138"/>
  <c r="Z138"/>
  <c r="Y138"/>
  <c r="AA254"/>
  <c r="W254"/>
  <c r="X254"/>
  <c r="Y254"/>
  <c r="Z254"/>
  <c r="W137"/>
  <c r="Y137"/>
  <c r="AA137"/>
  <c r="Z137"/>
  <c r="X137"/>
  <c r="AA186"/>
  <c r="Y186"/>
  <c r="X186"/>
  <c r="Z186"/>
  <c r="W186"/>
  <c r="W257"/>
  <c r="Y257"/>
  <c r="Z257"/>
  <c r="X257"/>
  <c r="AA257"/>
  <c r="W127"/>
  <c r="Y127"/>
  <c r="Z127"/>
  <c r="AA127"/>
  <c r="X127"/>
  <c r="Z99"/>
  <c r="X99"/>
  <c r="W99"/>
  <c r="AA99"/>
  <c r="Y99"/>
  <c r="AA243"/>
  <c r="W243"/>
  <c r="X243"/>
  <c r="Z243"/>
  <c r="Y243"/>
  <c r="AA84"/>
  <c r="X84"/>
  <c r="Z84"/>
  <c r="Y84"/>
  <c r="W84"/>
  <c r="Y2"/>
  <c r="AA2"/>
  <c r="W2"/>
  <c r="X2"/>
  <c r="Z2"/>
  <c r="W31"/>
  <c r="Y31"/>
  <c r="Z31"/>
  <c r="X31"/>
  <c r="AA31"/>
  <c r="X152"/>
  <c r="AA152"/>
  <c r="Z152"/>
  <c r="W152"/>
  <c r="Y152"/>
  <c r="Y282"/>
  <c r="W282"/>
  <c r="X282"/>
  <c r="AA282"/>
  <c r="Z282"/>
  <c r="Y71"/>
  <c r="X71"/>
  <c r="W71"/>
  <c r="AA71"/>
  <c r="Z71"/>
  <c r="W206"/>
  <c r="X206"/>
  <c r="AA206"/>
  <c r="Y206"/>
  <c r="Z206"/>
  <c r="W253"/>
  <c r="X253"/>
  <c r="AA253"/>
  <c r="Y253"/>
  <c r="Z253"/>
  <c r="Y216"/>
  <c r="Z216"/>
  <c r="W216"/>
  <c r="AA216"/>
  <c r="X216"/>
  <c r="X218"/>
  <c r="Y218"/>
  <c r="Z218"/>
  <c r="AA218"/>
  <c r="W218"/>
  <c r="AA101"/>
  <c r="Z101"/>
  <c r="W101"/>
  <c r="Y101"/>
  <c r="X101"/>
  <c r="Y76"/>
  <c r="AA76"/>
  <c r="W76"/>
  <c r="X76"/>
  <c r="Z76"/>
  <c r="Z154"/>
  <c r="AA154"/>
  <c r="W154"/>
  <c r="Y154"/>
  <c r="X154"/>
  <c r="Y146"/>
  <c r="AA146"/>
  <c r="W146"/>
  <c r="X146"/>
  <c r="Z146"/>
  <c r="Z108"/>
  <c r="AA108"/>
  <c r="X108"/>
  <c r="Y108"/>
  <c r="W108"/>
  <c r="W105"/>
  <c r="X105"/>
  <c r="Y105"/>
  <c r="Z105"/>
  <c r="AA105"/>
  <c r="W172"/>
  <c r="Z172"/>
  <c r="Y172"/>
  <c r="X172"/>
  <c r="AA172"/>
  <c r="X96"/>
  <c r="Y96"/>
  <c r="Z96"/>
  <c r="W96"/>
  <c r="AA96"/>
  <c r="Z156"/>
  <c r="AA156"/>
  <c r="Y156"/>
  <c r="W156"/>
  <c r="X156"/>
  <c r="W223"/>
  <c r="AA223"/>
  <c r="Z223"/>
  <c r="Y223"/>
  <c r="X223"/>
  <c r="AA165"/>
  <c r="W165"/>
  <c r="X165"/>
  <c r="Y165"/>
  <c r="Z165"/>
  <c r="Y68"/>
  <c r="Z68"/>
  <c r="AA68"/>
  <c r="W68"/>
  <c r="X68"/>
  <c r="Z194"/>
  <c r="W194"/>
  <c r="X194"/>
  <c r="Y194"/>
  <c r="AA194"/>
  <c r="AA91"/>
  <c r="Z91"/>
  <c r="Y91"/>
  <c r="W91"/>
  <c r="X91"/>
  <c r="X278"/>
  <c r="W278"/>
  <c r="Y278"/>
  <c r="AA278"/>
  <c r="Z278"/>
  <c r="X93"/>
  <c r="Y93"/>
  <c r="Z93"/>
  <c r="AA93"/>
  <c r="W93"/>
  <c r="X20"/>
  <c r="Y20"/>
  <c r="Z20"/>
  <c r="AA20"/>
  <c r="W20"/>
  <c r="Y226"/>
  <c r="Z226"/>
  <c r="W226"/>
  <c r="X226"/>
  <c r="AA226"/>
  <c r="Y260"/>
  <c r="W260"/>
  <c r="Z260"/>
  <c r="AA260"/>
  <c r="X260"/>
  <c r="AA262"/>
  <c r="X262"/>
  <c r="W262"/>
  <c r="Z262"/>
  <c r="Y262"/>
  <c r="Y285"/>
  <c r="W285"/>
  <c r="AA285"/>
  <c r="X285"/>
  <c r="Z285"/>
  <c r="Y61"/>
  <c r="Z61"/>
  <c r="X61"/>
  <c r="W61"/>
  <c r="AA61"/>
  <c r="AA46"/>
  <c r="Z46"/>
  <c r="W46"/>
  <c r="Y46"/>
  <c r="X46"/>
  <c r="Y273"/>
  <c r="AA273"/>
  <c r="Z273"/>
  <c r="W273"/>
  <c r="X273"/>
  <c r="X34"/>
  <c r="Z34"/>
  <c r="Y34"/>
  <c r="AA34"/>
  <c r="W34"/>
  <c r="W207"/>
  <c r="Z207"/>
  <c r="AA207"/>
  <c r="Y207"/>
  <c r="X207"/>
  <c r="Z256"/>
  <c r="W256"/>
  <c r="AA256"/>
  <c r="X256"/>
  <c r="Y256"/>
  <c r="X53"/>
  <c r="Z53"/>
  <c r="AA53"/>
  <c r="Y53"/>
  <c r="W53"/>
  <c r="AA219"/>
  <c r="W219"/>
  <c r="Z219"/>
  <c r="Y219"/>
  <c r="X219"/>
  <c r="AA51"/>
  <c r="X51"/>
  <c r="Z51"/>
  <c r="Y51"/>
  <c r="W51"/>
  <c r="X283"/>
  <c r="Z283"/>
  <c r="AA283"/>
  <c r="W283"/>
  <c r="Y283"/>
  <c r="W55"/>
  <c r="X55"/>
  <c r="Y55"/>
  <c r="Z55"/>
  <c r="AA55"/>
  <c r="W22"/>
  <c r="X22"/>
  <c r="Y22"/>
  <c r="Z22"/>
  <c r="AA22"/>
  <c r="AA252"/>
  <c r="W252"/>
  <c r="Z252"/>
  <c r="X252"/>
  <c r="Y252"/>
  <c r="AA248"/>
  <c r="W248"/>
  <c r="Z248"/>
  <c r="X248"/>
  <c r="Y248"/>
  <c r="AA17"/>
  <c r="X17"/>
  <c r="Z17"/>
  <c r="Y17"/>
  <c r="W17"/>
  <c r="Y263"/>
  <c r="X263"/>
  <c r="Z263"/>
  <c r="AA263"/>
  <c r="W263"/>
  <c r="W259"/>
  <c r="Y259"/>
  <c r="AA259"/>
  <c r="X259"/>
  <c r="Z259"/>
  <c r="Y174"/>
  <c r="Z174"/>
  <c r="AA174"/>
  <c r="W174"/>
  <c r="X174"/>
  <c r="Y149"/>
  <c r="AA149"/>
  <c r="W149"/>
  <c r="Z149"/>
  <c r="X149"/>
  <c r="AA281"/>
  <c r="Y281"/>
  <c r="W281"/>
  <c r="X281"/>
  <c r="Z281"/>
  <c r="X115"/>
  <c r="W115"/>
  <c r="Y115"/>
  <c r="AA115"/>
  <c r="Z115"/>
  <c r="W72"/>
  <c r="Z72"/>
  <c r="X72"/>
  <c r="AA72"/>
  <c r="Y72"/>
  <c r="Y198"/>
  <c r="AA198"/>
  <c r="Z198"/>
  <c r="W198"/>
  <c r="X198"/>
  <c r="Z205"/>
  <c r="AA205"/>
  <c r="Y205"/>
  <c r="X205"/>
  <c r="W205"/>
  <c r="Z122"/>
  <c r="W122"/>
  <c r="AA122"/>
  <c r="X122"/>
  <c r="Y122"/>
  <c r="X16"/>
  <c r="AA16"/>
  <c r="W16"/>
  <c r="Z16"/>
  <c r="Y16"/>
  <c r="Y63"/>
  <c r="AA63"/>
  <c r="W63"/>
  <c r="Z63"/>
  <c r="X63"/>
  <c r="AA75"/>
  <c r="X75"/>
  <c r="W75"/>
  <c r="Z75"/>
  <c r="Y75"/>
  <c r="AA159"/>
  <c r="W159"/>
  <c r="X159"/>
  <c r="Y159"/>
  <c r="Z159"/>
  <c r="Y135"/>
  <c r="W135"/>
  <c r="AA135"/>
  <c r="Z135"/>
  <c r="X135"/>
  <c r="Y267"/>
  <c r="Z267"/>
  <c r="AA267"/>
  <c r="X267"/>
  <c r="W267"/>
  <c r="X225"/>
  <c r="Y225"/>
  <c r="Z225"/>
  <c r="AA225"/>
  <c r="W225"/>
  <c r="W47"/>
  <c r="AA47"/>
  <c r="Z47"/>
  <c r="X47"/>
  <c r="Y47"/>
  <c r="W94"/>
  <c r="AA94"/>
  <c r="Y94"/>
  <c r="X94"/>
  <c r="Z94"/>
  <c r="Y103"/>
  <c r="X103"/>
  <c r="Z103"/>
  <c r="W103"/>
  <c r="AA103"/>
  <c r="Z28"/>
  <c r="AA28"/>
  <c r="X28"/>
  <c r="Y28"/>
  <c r="W28"/>
  <c r="Y246"/>
  <c r="AA246"/>
  <c r="X246"/>
  <c r="W246"/>
  <c r="Z246"/>
  <c r="W192"/>
  <c r="AA192"/>
  <c r="X192"/>
  <c r="Y192"/>
  <c r="Z192"/>
  <c r="Z59"/>
  <c r="W59"/>
  <c r="X59"/>
  <c r="Y59"/>
  <c r="AA59"/>
  <c r="X237"/>
  <c r="Y237"/>
  <c r="AA237"/>
  <c r="Z237"/>
  <c r="W237"/>
  <c r="W66"/>
  <c r="Z66"/>
  <c r="AA66"/>
  <c r="Y66"/>
  <c r="X66"/>
  <c r="AA231"/>
  <c r="Z231"/>
  <c r="X231"/>
  <c r="W231"/>
  <c r="Y231"/>
  <c r="Z191"/>
  <c r="Y191"/>
  <c r="X191"/>
  <c r="W191"/>
  <c r="AA191"/>
  <c r="Z113"/>
  <c r="X113"/>
  <c r="Y113"/>
  <c r="AA113"/>
  <c r="W113"/>
  <c r="Z124"/>
  <c r="W124"/>
  <c r="Y124"/>
  <c r="AA124"/>
  <c r="X124"/>
  <c r="Y35"/>
  <c r="Z35"/>
  <c r="AA35"/>
  <c r="X35"/>
  <c r="W35"/>
  <c r="W241"/>
  <c r="Y241"/>
  <c r="AA241"/>
  <c r="X241"/>
  <c r="Z241"/>
  <c r="Z240"/>
  <c r="X240"/>
  <c r="W240"/>
  <c r="Y240"/>
  <c r="AA240"/>
  <c r="Y87"/>
  <c r="X87"/>
  <c r="Z87"/>
  <c r="AA87"/>
  <c r="W87"/>
  <c r="Z188"/>
  <c r="W188"/>
  <c r="Y188"/>
  <c r="AA188"/>
  <c r="X188"/>
  <c r="W215"/>
  <c r="Y215"/>
  <c r="Z215"/>
  <c r="X215"/>
  <c r="AA215"/>
  <c r="W27"/>
  <c r="AA27"/>
  <c r="Y27"/>
  <c r="Z27"/>
  <c r="X27"/>
  <c r="X125"/>
  <c r="AA125"/>
  <c r="Y125"/>
  <c r="W125"/>
  <c r="Z125"/>
  <c r="Z239"/>
  <c r="X239"/>
  <c r="W239"/>
  <c r="Y239"/>
  <c r="AA239"/>
  <c r="Y229"/>
  <c r="W229"/>
  <c r="X229"/>
  <c r="Z229"/>
  <c r="AA229"/>
  <c r="Z270"/>
  <c r="Y270"/>
  <c r="AA270"/>
  <c r="X270"/>
  <c r="W270"/>
  <c r="AA180"/>
  <c r="W180"/>
  <c r="Z180"/>
  <c r="X180"/>
  <c r="Y180"/>
  <c r="Y37"/>
  <c r="Z37"/>
  <c r="W37"/>
  <c r="X37"/>
  <c r="AA37"/>
  <c r="X11"/>
  <c r="W11"/>
  <c r="Z11"/>
  <c r="Y11"/>
  <c r="AA11"/>
  <c r="X117"/>
  <c r="AA117"/>
  <c r="Z117"/>
  <c r="Y117"/>
  <c r="W117"/>
  <c r="Y140"/>
  <c r="AA140"/>
  <c r="Z140"/>
  <c r="W140"/>
  <c r="X140"/>
  <c r="AA190"/>
  <c r="Z190"/>
  <c r="Y190"/>
  <c r="X190"/>
  <c r="W190"/>
  <c r="Z274"/>
  <c r="AA274"/>
  <c r="W274"/>
  <c r="X274"/>
  <c r="Y274"/>
  <c r="Y102"/>
  <c r="AA102"/>
  <c r="Z102"/>
  <c r="X102"/>
  <c r="W102"/>
  <c r="W213"/>
  <c r="X213"/>
  <c r="Z213"/>
  <c r="Y213"/>
  <c r="AA213"/>
  <c r="Y10"/>
  <c r="Z10"/>
  <c r="AA10"/>
  <c r="X10"/>
  <c r="W10"/>
  <c r="X228"/>
  <c r="Y228"/>
  <c r="W228"/>
  <c r="AA228"/>
  <c r="Z228"/>
  <c r="Y235"/>
  <c r="AA235"/>
  <c r="Z235"/>
  <c r="W235"/>
  <c r="X235"/>
  <c r="AA120"/>
  <c r="W120"/>
  <c r="X120"/>
  <c r="Z120"/>
  <c r="Y120"/>
  <c r="Z238"/>
  <c r="W238"/>
  <c r="Y238"/>
  <c r="AA238"/>
  <c r="X238"/>
  <c r="W79"/>
  <c r="Y79"/>
  <c r="X79"/>
  <c r="AA79"/>
  <c r="Z79"/>
  <c r="Z179"/>
  <c r="AA179"/>
  <c r="Y179"/>
  <c r="W179"/>
  <c r="X179"/>
  <c r="AA26"/>
  <c r="Z26"/>
  <c r="W26"/>
  <c r="X26"/>
  <c r="Y26"/>
  <c r="Y43"/>
  <c r="Z43"/>
  <c r="W43"/>
  <c r="X43"/>
  <c r="AA43"/>
  <c r="W184"/>
  <c r="AA184"/>
  <c r="X184"/>
  <c r="Z184"/>
  <c r="Y184"/>
  <c r="Z261"/>
  <c r="W261"/>
  <c r="Y261"/>
  <c r="AA261"/>
  <c r="X261"/>
  <c r="AA129"/>
  <c r="Y129"/>
  <c r="Z129"/>
  <c r="X129"/>
  <c r="W129"/>
  <c r="Z264"/>
  <c r="AA264"/>
  <c r="Y264"/>
  <c r="X264"/>
  <c r="W264"/>
  <c r="X92"/>
  <c r="Y92"/>
  <c r="W92"/>
  <c r="Z92"/>
  <c r="AA92"/>
  <c r="Z272"/>
  <c r="W272"/>
  <c r="X272"/>
  <c r="Y272"/>
  <c r="AA272"/>
  <c r="AA195"/>
  <c r="Z195"/>
  <c r="X195"/>
  <c r="Y195"/>
  <c r="W195"/>
  <c r="Y70"/>
  <c r="Z70"/>
  <c r="X70"/>
  <c r="AA70"/>
  <c r="W70"/>
  <c r="AA157"/>
  <c r="W157"/>
  <c r="Y157"/>
  <c r="X157"/>
  <c r="Z157"/>
  <c r="X202"/>
  <c r="AA202"/>
  <c r="Z202"/>
  <c r="W202"/>
  <c r="Y202"/>
  <c r="W13"/>
  <c r="Z13"/>
  <c r="Y13"/>
  <c r="X13"/>
  <c r="AA13"/>
  <c r="Y44"/>
  <c r="W44"/>
  <c r="X44"/>
  <c r="Z44"/>
  <c r="AA44"/>
  <c r="Z244"/>
  <c r="Y244"/>
  <c r="X244"/>
  <c r="W244"/>
  <c r="AA244"/>
  <c r="W128"/>
  <c r="AA128"/>
  <c r="Z128"/>
  <c r="X128"/>
  <c r="Y128"/>
  <c r="W57"/>
  <c r="X57"/>
  <c r="AA57"/>
  <c r="Y57"/>
  <c r="Z57"/>
  <c r="X58"/>
  <c r="Y58"/>
  <c r="AA58"/>
  <c r="W58"/>
  <c r="Z58"/>
  <c r="W183"/>
  <c r="X183"/>
  <c r="Z183"/>
  <c r="Y183"/>
  <c r="AA183"/>
  <c r="Z203"/>
  <c r="X203"/>
  <c r="Y203"/>
  <c r="AA203"/>
  <c r="W203"/>
  <c r="AA227"/>
  <c r="Z227"/>
  <c r="W227"/>
  <c r="Y227"/>
  <c r="X227"/>
  <c r="Y178"/>
  <c r="Z178"/>
  <c r="AA178"/>
  <c r="W178"/>
  <c r="X178"/>
  <c r="X199"/>
  <c r="W199"/>
  <c r="Z199"/>
  <c r="AA199"/>
  <c r="Y199"/>
  <c r="X277"/>
  <c r="Y277"/>
  <c r="Z277"/>
  <c r="AA277"/>
  <c r="W277"/>
  <c r="AA166"/>
  <c r="W166"/>
  <c r="Y166"/>
  <c r="Z166"/>
  <c r="X166"/>
  <c r="X32"/>
  <c r="W32"/>
  <c r="Z32"/>
  <c r="Y32"/>
  <c r="AA32"/>
  <c r="AA82"/>
  <c r="X82"/>
  <c r="Z82"/>
  <c r="Y82"/>
  <c r="W82"/>
  <c r="W81"/>
  <c r="AA81"/>
  <c r="Z81"/>
  <c r="X81"/>
  <c r="Y81"/>
  <c r="AA109"/>
  <c r="Z109"/>
  <c r="Y109"/>
  <c r="X109"/>
  <c r="W109"/>
  <c r="W100"/>
  <c r="Z100"/>
  <c r="X100"/>
  <c r="AA100"/>
  <c r="Y100"/>
  <c r="Z214"/>
  <c r="AA214"/>
  <c r="X214"/>
  <c r="Y214"/>
  <c r="W214"/>
  <c r="W21"/>
  <c r="Z21"/>
  <c r="AA21"/>
  <c r="Y21"/>
  <c r="X21"/>
  <c r="X232"/>
  <c r="W232"/>
  <c r="Y232"/>
  <c r="AA232"/>
  <c r="Z232"/>
  <c r="Y112"/>
  <c r="AA112"/>
  <c r="W112"/>
  <c r="Z112"/>
  <c r="X112"/>
  <c r="W197"/>
  <c r="X197"/>
  <c r="AA197"/>
  <c r="Y197"/>
  <c r="Z197"/>
  <c r="Y161"/>
  <c r="AA161"/>
  <c r="Z161"/>
  <c r="X161"/>
  <c r="W161"/>
  <c r="Y15"/>
  <c r="X15"/>
  <c r="Z15"/>
  <c r="W15"/>
  <c r="AA15"/>
  <c r="Z25"/>
  <c r="X25"/>
  <c r="W25"/>
  <c r="AA25"/>
  <c r="Y25"/>
  <c r="X24"/>
  <c r="AA24"/>
  <c r="Y24"/>
  <c r="Z24"/>
  <c r="W24"/>
  <c r="W19"/>
  <c r="AA19"/>
  <c r="Z19"/>
  <c r="X19"/>
  <c r="Y19"/>
  <c r="Z155"/>
  <c r="AA155"/>
  <c r="X155"/>
  <c r="W155"/>
  <c r="Y155"/>
  <c r="AG20" i="19"/>
  <c r="AF20" s="1"/>
  <c r="AG17"/>
  <c r="AE17" s="1"/>
  <c r="AD17" s="1"/>
  <c r="M11" s="1"/>
  <c r="AG29"/>
  <c r="AF29" s="1"/>
  <c r="AG31"/>
  <c r="AF31" s="1"/>
  <c r="AG16"/>
  <c r="AF16" s="1"/>
  <c r="AG19"/>
  <c r="AF19" s="1"/>
  <c r="AG32"/>
  <c r="AF32" s="1"/>
  <c r="AG10"/>
  <c r="AE10" s="1"/>
  <c r="AD10" s="1"/>
  <c r="AG30"/>
  <c r="AE30" s="1"/>
  <c r="AD30" s="1"/>
  <c r="M24" s="1"/>
  <c r="AG37"/>
  <c r="AE37" s="1"/>
  <c r="AD37" s="1"/>
  <c r="AG28"/>
  <c r="AF28" s="1"/>
  <c r="AG35"/>
  <c r="AE35" s="1"/>
  <c r="AD35" s="1"/>
  <c r="M29" s="1"/>
  <c r="AG18"/>
  <c r="AF18" s="1"/>
  <c r="AG22"/>
  <c r="AF22" s="1"/>
  <c r="AG38"/>
  <c r="AF38" s="1"/>
  <c r="AG24"/>
  <c r="AF24" s="1"/>
  <c r="AG13"/>
  <c r="AF13" s="1"/>
  <c r="AG34"/>
  <c r="AF34" s="1"/>
  <c r="AG23"/>
  <c r="AF23" s="1"/>
  <c r="AG25"/>
  <c r="AE25" s="1"/>
  <c r="AD25" s="1"/>
  <c r="AG11"/>
  <c r="AF11" s="1"/>
  <c r="AG26"/>
  <c r="AE26" s="1"/>
  <c r="AD26" s="1"/>
  <c r="N20" s="1"/>
  <c r="O20" s="1"/>
  <c r="P20" s="1"/>
  <c r="AG12"/>
  <c r="AF12" s="1"/>
  <c r="AG36"/>
  <c r="AF36" s="1"/>
  <c r="AG14"/>
  <c r="AF14" s="1"/>
  <c r="AF17"/>
  <c r="S11" i="25"/>
  <c r="S23"/>
  <c r="O5"/>
  <c r="P5" s="1"/>
  <c r="Q5" s="1"/>
  <c r="O17"/>
  <c r="P17" s="1"/>
  <c r="Q17" s="1"/>
  <c r="R5"/>
  <c r="S5"/>
  <c r="S4"/>
  <c r="O23"/>
  <c r="P23" s="1"/>
  <c r="Q23" s="1"/>
  <c r="O29"/>
  <c r="P29" s="1"/>
  <c r="Q29" s="1"/>
  <c r="R6"/>
  <c r="R19"/>
  <c r="R20"/>
  <c r="R8"/>
  <c r="R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AF37" i="19" l="1"/>
  <c r="AE19"/>
  <c r="AD19" s="1"/>
  <c r="AE29"/>
  <c r="AD29" s="1"/>
  <c r="M23" s="1"/>
  <c r="AI10" i="29"/>
  <c r="Q4" s="1"/>
  <c r="H3" i="30" s="1"/>
  <c r="AI26" i="29"/>
  <c r="AG26" s="1"/>
  <c r="AF26" s="1"/>
  <c r="AI36"/>
  <c r="AH36" s="1"/>
  <c r="AI19"/>
  <c r="AH19" s="1"/>
  <c r="AI28"/>
  <c r="AG28" s="1"/>
  <c r="AH26"/>
  <c r="AI18"/>
  <c r="AI25"/>
  <c r="AI22"/>
  <c r="AI12"/>
  <c r="AI32"/>
  <c r="AI31"/>
  <c r="AI37"/>
  <c r="AI17"/>
  <c r="AI24"/>
  <c r="AI14"/>
  <c r="AI11"/>
  <c r="AI29"/>
  <c r="AI34"/>
  <c r="AI35"/>
  <c r="AI16"/>
  <c r="AI23"/>
  <c r="AI13"/>
  <c r="AI30"/>
  <c r="AI38"/>
  <c r="AI20"/>
  <c r="AE20" i="19"/>
  <c r="AD20" s="1"/>
  <c r="N14" s="1"/>
  <c r="O14" s="1"/>
  <c r="P14" s="1"/>
  <c r="AG19" i="32"/>
  <c r="AG20"/>
  <c r="AG18"/>
  <c r="AG17"/>
  <c r="AG16"/>
  <c r="AG10"/>
  <c r="AG13"/>
  <c r="AG14"/>
  <c r="AG11"/>
  <c r="AG12"/>
  <c r="AG37"/>
  <c r="AG38"/>
  <c r="AG36"/>
  <c r="AG34"/>
  <c r="AG35"/>
  <c r="AG28"/>
  <c r="AG30"/>
  <c r="AG29"/>
  <c r="AG31"/>
  <c r="AG32"/>
  <c r="AG26"/>
  <c r="AG22"/>
  <c r="AG24"/>
  <c r="AG23"/>
  <c r="AG25"/>
  <c r="AE24" i="19"/>
  <c r="AD24" s="1"/>
  <c r="M18" s="1"/>
  <c r="AF35"/>
  <c r="AE36"/>
  <c r="AD36" s="1"/>
  <c r="M30" s="1"/>
  <c r="AF10"/>
  <c r="AF25"/>
  <c r="AE31"/>
  <c r="AD31" s="1"/>
  <c r="AE28"/>
  <c r="AD28" s="1"/>
  <c r="AE16"/>
  <c r="AD16" s="1"/>
  <c r="AE13"/>
  <c r="AD13" s="1"/>
  <c r="M7" s="1"/>
  <c r="N7" s="1"/>
  <c r="O7" s="1"/>
  <c r="P7" s="1"/>
  <c r="AF30"/>
  <c r="AE11"/>
  <c r="AD11" s="1"/>
  <c r="M5" s="1"/>
  <c r="AE14"/>
  <c r="AD14" s="1"/>
  <c r="AE32"/>
  <c r="AD32" s="1"/>
  <c r="N26" s="1"/>
  <c r="O26" s="1"/>
  <c r="P26" s="1"/>
  <c r="AE38"/>
  <c r="AD38" s="1"/>
  <c r="N32" s="1"/>
  <c r="O32" s="1"/>
  <c r="P32" s="1"/>
  <c r="AF26"/>
  <c r="AE34"/>
  <c r="AD34" s="1"/>
  <c r="AE22"/>
  <c r="AD22" s="1"/>
  <c r="AE18"/>
  <c r="AD18" s="1"/>
  <c r="M12" s="1"/>
  <c r="AE23"/>
  <c r="AD23" s="1"/>
  <c r="M17" s="1"/>
  <c r="AE12"/>
  <c r="AD12" s="1"/>
  <c r="M6" s="1"/>
  <c r="R11" i="25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AG19" i="29" l="1"/>
  <c r="AF19" s="1"/>
  <c r="Q22"/>
  <c r="H6" i="30" s="1"/>
  <c r="AH28" i="29"/>
  <c r="P22" s="1"/>
  <c r="AG36"/>
  <c r="AF36" s="1"/>
  <c r="N30" s="1"/>
  <c r="O30" s="1"/>
  <c r="P30" s="1"/>
  <c r="Q30" s="1"/>
  <c r="AG10"/>
  <c r="O4" s="1"/>
  <c r="AH10"/>
  <c r="P4" s="1"/>
  <c r="AG13"/>
  <c r="AF13" s="1"/>
  <c r="AH13"/>
  <c r="AG24"/>
  <c r="AF24" s="1"/>
  <c r="N18" s="1"/>
  <c r="O18" s="1"/>
  <c r="AH24"/>
  <c r="AH18"/>
  <c r="AG18"/>
  <c r="AF18" s="1"/>
  <c r="N12" s="1"/>
  <c r="O12" s="1"/>
  <c r="AG34"/>
  <c r="Q28"/>
  <c r="H7" i="30" s="1"/>
  <c r="AH34" i="29"/>
  <c r="P28" s="1"/>
  <c r="AH32"/>
  <c r="AG32"/>
  <c r="AF32" s="1"/>
  <c r="AH20"/>
  <c r="AG20"/>
  <c r="AF20" s="1"/>
  <c r="AH23"/>
  <c r="AG23"/>
  <c r="AF23" s="1"/>
  <c r="N17" s="1"/>
  <c r="O17" s="1"/>
  <c r="AG29"/>
  <c r="AF29" s="1"/>
  <c r="N23" s="1"/>
  <c r="O23" s="1"/>
  <c r="AH29"/>
  <c r="AH17"/>
  <c r="AG17"/>
  <c r="AF17" s="1"/>
  <c r="N11" s="1"/>
  <c r="O11" s="1"/>
  <c r="AG12"/>
  <c r="AF12" s="1"/>
  <c r="N6" s="1"/>
  <c r="O6" s="1"/>
  <c r="AH12"/>
  <c r="AG38"/>
  <c r="AF38" s="1"/>
  <c r="AH38"/>
  <c r="AH16"/>
  <c r="P10" s="1"/>
  <c r="AG16"/>
  <c r="Q10"/>
  <c r="H4" i="30" s="1"/>
  <c r="AH11" i="29"/>
  <c r="AG11"/>
  <c r="AF11" s="1"/>
  <c r="N5" s="1"/>
  <c r="O5" s="1"/>
  <c r="AH37"/>
  <c r="AG37"/>
  <c r="AF37" s="1"/>
  <c r="Q16"/>
  <c r="H5" i="30" s="1"/>
  <c r="AH22" i="29"/>
  <c r="P16" s="1"/>
  <c r="AG22"/>
  <c r="O22"/>
  <c r="AF28"/>
  <c r="N22" s="1"/>
  <c r="AG30"/>
  <c r="AF30" s="1"/>
  <c r="N24" s="1"/>
  <c r="O24" s="1"/>
  <c r="AH30"/>
  <c r="AG35"/>
  <c r="AF35" s="1"/>
  <c r="N29" s="1"/>
  <c r="O29" s="1"/>
  <c r="AH35"/>
  <c r="AG14"/>
  <c r="AF14" s="1"/>
  <c r="AH14"/>
  <c r="AH31"/>
  <c r="AG31"/>
  <c r="AF31" s="1"/>
  <c r="AH25"/>
  <c r="AG25"/>
  <c r="AF25" s="1"/>
  <c r="AF23" i="32"/>
  <c r="AE23"/>
  <c r="AD23" s="1"/>
  <c r="M17" s="1"/>
  <c r="N17" s="1"/>
  <c r="AE32"/>
  <c r="AD32" s="1"/>
  <c r="AF32"/>
  <c r="P22"/>
  <c r="H6" i="33" s="1"/>
  <c r="AE28" i="32"/>
  <c r="AF28"/>
  <c r="O22" s="1"/>
  <c r="AE38"/>
  <c r="AD38" s="1"/>
  <c r="AF38"/>
  <c r="AE14"/>
  <c r="AD14" s="1"/>
  <c r="AF14"/>
  <c r="AF17"/>
  <c r="AE17"/>
  <c r="AD17" s="1"/>
  <c r="M11" s="1"/>
  <c r="N11" s="1"/>
  <c r="AE24"/>
  <c r="AD24" s="1"/>
  <c r="AF24"/>
  <c r="AE31"/>
  <c r="AD31" s="1"/>
  <c r="AF31"/>
  <c r="AE35"/>
  <c r="AD35" s="1"/>
  <c r="M29" s="1"/>
  <c r="N29" s="1"/>
  <c r="AF35"/>
  <c r="AF37"/>
  <c r="AE37"/>
  <c r="AD37" s="1"/>
  <c r="AE13"/>
  <c r="AD13" s="1"/>
  <c r="AF13"/>
  <c r="AF18"/>
  <c r="AE18"/>
  <c r="AD18" s="1"/>
  <c r="P16"/>
  <c r="H5" i="33" s="1"/>
  <c r="AF22" i="32"/>
  <c r="O16" s="1"/>
  <c r="AE22"/>
  <c r="AE29"/>
  <c r="AD29" s="1"/>
  <c r="M23" s="1"/>
  <c r="N23" s="1"/>
  <c r="AF29"/>
  <c r="AE34"/>
  <c r="P28"/>
  <c r="H7" i="33" s="1"/>
  <c r="AF34" i="32"/>
  <c r="O28" s="1"/>
  <c r="AF12"/>
  <c r="AE12"/>
  <c r="AD12" s="1"/>
  <c r="AE10"/>
  <c r="AF10"/>
  <c r="O4" s="1"/>
  <c r="P4"/>
  <c r="H3" i="33" s="1"/>
  <c r="AE20" i="32"/>
  <c r="AD20" s="1"/>
  <c r="AF20"/>
  <c r="AF25"/>
  <c r="AE25"/>
  <c r="AD25" s="1"/>
  <c r="AF26"/>
  <c r="AE26"/>
  <c r="AD26" s="1"/>
  <c r="AE30"/>
  <c r="AD30" s="1"/>
  <c r="AF30"/>
  <c r="AF36"/>
  <c r="AE36"/>
  <c r="AD36" s="1"/>
  <c r="AE11"/>
  <c r="AD11" s="1"/>
  <c r="M5" s="1"/>
  <c r="N5" s="1"/>
  <c r="AF11"/>
  <c r="AF16"/>
  <c r="O10" s="1"/>
  <c r="P10"/>
  <c r="H4" i="33" s="1"/>
  <c r="AE16" i="32"/>
  <c r="AF19"/>
  <c r="AE19"/>
  <c r="AD19" s="1"/>
  <c r="R12" i="25"/>
  <c r="J8" i="19"/>
  <c r="P24" i="29" l="1"/>
  <c r="Q24" s="1"/>
  <c r="P6"/>
  <c r="Q6" s="1"/>
  <c r="P18"/>
  <c r="Q18" s="1"/>
  <c r="P12"/>
  <c r="Q12" s="1"/>
  <c r="P23"/>
  <c r="Q23" s="1"/>
  <c r="P11"/>
  <c r="Q11" s="1"/>
  <c r="P17"/>
  <c r="Q17" s="1"/>
  <c r="P29"/>
  <c r="Q29" s="1"/>
  <c r="P5"/>
  <c r="Q5" s="1"/>
  <c r="AF10"/>
  <c r="N4" s="1"/>
  <c r="G2" i="30"/>
  <c r="O17" i="32"/>
  <c r="P17" s="1"/>
  <c r="O29"/>
  <c r="P29" s="1"/>
  <c r="O5"/>
  <c r="P5" s="1"/>
  <c r="O23"/>
  <c r="P23" s="1"/>
  <c r="O11"/>
  <c r="P11" s="1"/>
  <c r="F38" i="30"/>
  <c r="F40"/>
  <c r="F4"/>
  <c r="F22"/>
  <c r="F43"/>
  <c r="F28"/>
  <c r="F9"/>
  <c r="F7"/>
  <c r="F26"/>
  <c r="F41"/>
  <c r="F30"/>
  <c r="F21"/>
  <c r="F50"/>
  <c r="F5"/>
  <c r="F17"/>
  <c r="F18"/>
  <c r="F46"/>
  <c r="F33"/>
  <c r="F27"/>
  <c r="F42"/>
  <c r="F3"/>
  <c r="F23"/>
  <c r="F35"/>
  <c r="F24"/>
  <c r="F44"/>
  <c r="F36"/>
  <c r="F29"/>
  <c r="F31"/>
  <c r="F6"/>
  <c r="F45"/>
  <c r="F10"/>
  <c r="F20"/>
  <c r="F47"/>
  <c r="F37"/>
  <c r="F8"/>
  <c r="F34"/>
  <c r="F14"/>
  <c r="F12"/>
  <c r="F16"/>
  <c r="F13"/>
  <c r="F11"/>
  <c r="F25"/>
  <c r="F32"/>
  <c r="F2"/>
  <c r="F39"/>
  <c r="F49"/>
  <c r="F48"/>
  <c r="F15"/>
  <c r="F51"/>
  <c r="F19"/>
  <c r="G128"/>
  <c r="G250"/>
  <c r="G159"/>
  <c r="G223"/>
  <c r="G78"/>
  <c r="G74"/>
  <c r="G183"/>
  <c r="G151"/>
  <c r="G28"/>
  <c r="G20"/>
  <c r="G166"/>
  <c r="G129"/>
  <c r="G67"/>
  <c r="G188"/>
  <c r="G38"/>
  <c r="G97"/>
  <c r="G17"/>
  <c r="G147"/>
  <c r="G216"/>
  <c r="G53"/>
  <c r="G101"/>
  <c r="G62"/>
  <c r="G71"/>
  <c r="G11"/>
  <c r="G104"/>
  <c r="G110"/>
  <c r="G87"/>
  <c r="G161"/>
  <c r="G123"/>
  <c r="G148"/>
  <c r="G211"/>
  <c r="G36"/>
  <c r="G144"/>
  <c r="G57"/>
  <c r="G168"/>
  <c r="G96"/>
  <c r="G243"/>
  <c r="G29"/>
  <c r="G184"/>
  <c r="G23"/>
  <c r="G27"/>
  <c r="G40"/>
  <c r="G51"/>
  <c r="G6"/>
  <c r="G206"/>
  <c r="G242"/>
  <c r="G112"/>
  <c r="G160"/>
  <c r="G42"/>
  <c r="G179"/>
  <c r="G35"/>
  <c r="G72"/>
  <c r="G240"/>
  <c r="G98"/>
  <c r="G137"/>
  <c r="G187"/>
  <c r="G214"/>
  <c r="G125"/>
  <c r="G120"/>
  <c r="G203"/>
  <c r="G132"/>
  <c r="G162"/>
  <c r="O16" i="29"/>
  <c r="AF22"/>
  <c r="N16" s="1"/>
  <c r="AF16"/>
  <c r="N10" s="1"/>
  <c r="O10"/>
  <c r="G153" i="30"/>
  <c r="G238"/>
  <c r="G134"/>
  <c r="G107"/>
  <c r="G121"/>
  <c r="G191"/>
  <c r="G15"/>
  <c r="G69"/>
  <c r="G150"/>
  <c r="G111"/>
  <c r="G200"/>
  <c r="G234"/>
  <c r="G155"/>
  <c r="G130"/>
  <c r="G49"/>
  <c r="G18"/>
  <c r="G66"/>
  <c r="G54"/>
  <c r="G63"/>
  <c r="G225"/>
  <c r="G149"/>
  <c r="G237"/>
  <c r="G249"/>
  <c r="G61"/>
  <c r="G91"/>
  <c r="G84"/>
  <c r="G218"/>
  <c r="G33"/>
  <c r="G233"/>
  <c r="G79"/>
  <c r="G103"/>
  <c r="G102"/>
  <c r="G152"/>
  <c r="G106"/>
  <c r="G208"/>
  <c r="G175"/>
  <c r="G217"/>
  <c r="G81"/>
  <c r="G14"/>
  <c r="G100"/>
  <c r="G45"/>
  <c r="G246"/>
  <c r="G99"/>
  <c r="G3"/>
  <c r="G189"/>
  <c r="G126"/>
  <c r="G115"/>
  <c r="G59"/>
  <c r="G180"/>
  <c r="G85"/>
  <c r="G122"/>
  <c r="G202"/>
  <c r="G68"/>
  <c r="G176"/>
  <c r="G231"/>
  <c r="G48"/>
  <c r="G56"/>
  <c r="G199"/>
  <c r="G44"/>
  <c r="G22"/>
  <c r="G90"/>
  <c r="G193"/>
  <c r="G209"/>
  <c r="G89"/>
  <c r="G80"/>
  <c r="G109"/>
  <c r="G12"/>
  <c r="G124"/>
  <c r="G95"/>
  <c r="G21"/>
  <c r="G196"/>
  <c r="G41"/>
  <c r="G186"/>
  <c r="G94"/>
  <c r="G239"/>
  <c r="G47"/>
  <c r="G227"/>
  <c r="G226"/>
  <c r="G241"/>
  <c r="G139"/>
  <c r="G204"/>
  <c r="G229"/>
  <c r="G58"/>
  <c r="G197"/>
  <c r="G75"/>
  <c r="G5"/>
  <c r="G25"/>
  <c r="G207"/>
  <c r="G73"/>
  <c r="G92"/>
  <c r="G167"/>
  <c r="G37"/>
  <c r="G118"/>
  <c r="G219"/>
  <c r="G158"/>
  <c r="G164"/>
  <c r="G182"/>
  <c r="G178"/>
  <c r="G172"/>
  <c r="G26"/>
  <c r="G138"/>
  <c r="G133"/>
  <c r="G177"/>
  <c r="G248"/>
  <c r="G247"/>
  <c r="G50"/>
  <c r="G16"/>
  <c r="G83"/>
  <c r="G13"/>
  <c r="G154"/>
  <c r="G201"/>
  <c r="G60"/>
  <c r="G171"/>
  <c r="G245"/>
  <c r="G169"/>
  <c r="G235"/>
  <c r="G119"/>
  <c r="G9"/>
  <c r="G88"/>
  <c r="G224"/>
  <c r="G113"/>
  <c r="G141"/>
  <c r="G181"/>
  <c r="G185"/>
  <c r="G140"/>
  <c r="O28" i="29"/>
  <c r="AF34"/>
  <c r="N28" s="1"/>
  <c r="G105" i="30"/>
  <c r="G127"/>
  <c r="G244"/>
  <c r="G24"/>
  <c r="G220"/>
  <c r="G116"/>
  <c r="G39"/>
  <c r="G228"/>
  <c r="G212"/>
  <c r="G190"/>
  <c r="G8"/>
  <c r="G65"/>
  <c r="G114"/>
  <c r="G230"/>
  <c r="G195"/>
  <c r="G165"/>
  <c r="G163"/>
  <c r="G52"/>
  <c r="G82"/>
  <c r="G34"/>
  <c r="G157"/>
  <c r="G174"/>
  <c r="G4"/>
  <c r="G210"/>
  <c r="G213"/>
  <c r="G86"/>
  <c r="G198"/>
  <c r="G131"/>
  <c r="G142"/>
  <c r="G93"/>
  <c r="G77"/>
  <c r="G221"/>
  <c r="G31"/>
  <c r="G215"/>
  <c r="G10"/>
  <c r="G194"/>
  <c r="G145"/>
  <c r="G135"/>
  <c r="G205"/>
  <c r="G143"/>
  <c r="G170"/>
  <c r="G46"/>
  <c r="G192"/>
  <c r="G117"/>
  <c r="G136"/>
  <c r="G251"/>
  <c r="G55"/>
  <c r="G156"/>
  <c r="G173"/>
  <c r="G108"/>
  <c r="G146"/>
  <c r="G19"/>
  <c r="G222"/>
  <c r="G30"/>
  <c r="G7"/>
  <c r="G43"/>
  <c r="G76"/>
  <c r="G236"/>
  <c r="G32"/>
  <c r="G64"/>
  <c r="G232"/>
  <c r="G70"/>
  <c r="F2" i="33"/>
  <c r="N4" i="32"/>
  <c r="AD10"/>
  <c r="M4" s="1"/>
  <c r="AD22"/>
  <c r="M16" s="1"/>
  <c r="N16"/>
  <c r="AD34"/>
  <c r="M28" s="1"/>
  <c r="N28"/>
  <c r="AD28"/>
  <c r="M22" s="1"/>
  <c r="N22"/>
  <c r="N10"/>
  <c r="AD16"/>
  <c r="M10" s="1"/>
  <c r="R14" i="25"/>
  <c r="R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G90" i="33" l="1"/>
  <c r="F21"/>
  <c r="F3"/>
  <c r="F7"/>
  <c r="F51"/>
  <c r="F48"/>
  <c r="F46"/>
  <c r="F16"/>
  <c r="F9"/>
  <c r="F12"/>
  <c r="F49"/>
  <c r="F19"/>
  <c r="F38"/>
  <c r="F41"/>
  <c r="F43"/>
  <c r="F40"/>
  <c r="F44"/>
  <c r="F8"/>
  <c r="F18"/>
  <c r="F33"/>
  <c r="F23"/>
  <c r="F50"/>
  <c r="F34"/>
  <c r="F31"/>
  <c r="F39"/>
  <c r="F13"/>
  <c r="F4"/>
  <c r="F35"/>
  <c r="F26"/>
  <c r="F22"/>
  <c r="F14"/>
  <c r="F42"/>
  <c r="F11"/>
  <c r="F6"/>
  <c r="F28"/>
  <c r="F36"/>
  <c r="F15"/>
  <c r="F37"/>
  <c r="F20"/>
  <c r="F32"/>
  <c r="F10"/>
  <c r="F25"/>
  <c r="F5"/>
  <c r="F29"/>
  <c r="F17"/>
  <c r="F47"/>
  <c r="F27"/>
  <c r="F45"/>
  <c r="F30"/>
  <c r="F24"/>
  <c r="G49"/>
  <c r="G185"/>
  <c r="G67"/>
  <c r="G221"/>
  <c r="G20"/>
  <c r="G219"/>
  <c r="G110"/>
  <c r="G153"/>
  <c r="G181"/>
  <c r="G230"/>
  <c r="G138"/>
  <c r="G172"/>
  <c r="G203"/>
  <c r="G240"/>
  <c r="G208"/>
  <c r="G25"/>
  <c r="G169"/>
  <c r="G71"/>
  <c r="G243"/>
  <c r="G115"/>
  <c r="G212"/>
  <c r="G43"/>
  <c r="G125"/>
  <c r="G40"/>
  <c r="G84"/>
  <c r="G124"/>
  <c r="G141"/>
  <c r="G206"/>
  <c r="G55"/>
  <c r="G173"/>
  <c r="G179"/>
  <c r="G137"/>
  <c r="G222"/>
  <c r="G79"/>
  <c r="G128"/>
  <c r="G194"/>
  <c r="G17"/>
  <c r="G47"/>
  <c r="G89"/>
  <c r="G127"/>
  <c r="G80"/>
  <c r="G122"/>
  <c r="G160"/>
  <c r="G197"/>
  <c r="G234"/>
  <c r="G211"/>
  <c r="G247"/>
  <c r="G59"/>
  <c r="G103"/>
  <c r="G238"/>
  <c r="G56"/>
  <c r="G109"/>
  <c r="G33"/>
  <c r="G24"/>
  <c r="G114"/>
  <c r="G171"/>
  <c r="G226"/>
  <c r="G108"/>
  <c r="G145"/>
  <c r="G178"/>
  <c r="G224"/>
  <c r="G200"/>
  <c r="G23"/>
  <c r="G63"/>
  <c r="G147"/>
  <c r="G34"/>
  <c r="G117"/>
  <c r="G106"/>
  <c r="G126"/>
  <c r="G199"/>
  <c r="G37"/>
  <c r="G85"/>
  <c r="G135"/>
  <c r="G233"/>
  <c r="G57"/>
  <c r="G94"/>
  <c r="G136"/>
  <c r="G58"/>
  <c r="G99"/>
  <c r="G139"/>
  <c r="G204"/>
  <c r="G156"/>
  <c r="G87"/>
  <c r="G121"/>
  <c r="G131"/>
  <c r="G210"/>
  <c r="G22"/>
  <c r="G76"/>
  <c r="G188"/>
  <c r="G14"/>
  <c r="G182"/>
  <c r="G75"/>
  <c r="G113"/>
  <c r="G158"/>
  <c r="G193"/>
  <c r="G232"/>
  <c r="G174"/>
  <c r="G242"/>
  <c r="G91"/>
  <c r="G11"/>
  <c r="G6"/>
  <c r="G28"/>
  <c r="G51"/>
  <c r="G97"/>
  <c r="G155"/>
  <c r="G29"/>
  <c r="G157"/>
  <c r="G66"/>
  <c r="G214"/>
  <c r="G198"/>
  <c r="G36"/>
  <c r="G69"/>
  <c r="G15"/>
  <c r="G46"/>
  <c r="G215"/>
  <c r="G196"/>
  <c r="G202"/>
  <c r="G143"/>
  <c r="G161"/>
  <c r="G68"/>
  <c r="G112"/>
  <c r="G167"/>
  <c r="G248"/>
  <c r="G54"/>
  <c r="G86"/>
  <c r="G184"/>
  <c r="G251"/>
  <c r="G21"/>
  <c r="G149"/>
  <c r="G19"/>
  <c r="G64"/>
  <c r="G116"/>
  <c r="G32"/>
  <c r="G134"/>
  <c r="G166"/>
  <c r="G205"/>
  <c r="G239"/>
  <c r="G186"/>
  <c r="G218"/>
  <c r="G10"/>
  <c r="G164"/>
  <c r="G77"/>
  <c r="G38"/>
  <c r="G152"/>
  <c r="G41"/>
  <c r="G88"/>
  <c r="G144"/>
  <c r="G5"/>
  <c r="G229"/>
  <c r="G62"/>
  <c r="G216"/>
  <c r="G92"/>
  <c r="G2"/>
  <c r="G44"/>
  <c r="G101"/>
  <c r="G180"/>
  <c r="G8"/>
  <c r="G48"/>
  <c r="G65"/>
  <c r="G105"/>
  <c r="G235"/>
  <c r="G107"/>
  <c r="G154"/>
  <c r="G102"/>
  <c r="G142"/>
  <c r="G176"/>
  <c r="G220"/>
  <c r="G244"/>
  <c r="G163"/>
  <c r="G227"/>
  <c r="G27"/>
  <c r="G45"/>
  <c r="G61"/>
  <c r="G192"/>
  <c r="G30"/>
  <c r="G82"/>
  <c r="G123"/>
  <c r="G228"/>
  <c r="G18"/>
  <c r="G207"/>
  <c r="G93"/>
  <c r="G130"/>
  <c r="G195"/>
  <c r="G132"/>
  <c r="G162"/>
  <c r="G201"/>
  <c r="G236"/>
  <c r="G150"/>
  <c r="G213"/>
  <c r="G81"/>
  <c r="G96"/>
  <c r="G50"/>
  <c r="G237"/>
  <c r="G31"/>
  <c r="G225"/>
  <c r="G245"/>
  <c r="G111"/>
  <c r="G187"/>
  <c r="G39"/>
  <c r="G73"/>
  <c r="G183"/>
  <c r="G13"/>
  <c r="G74"/>
  <c r="G120"/>
  <c r="G175"/>
  <c r="G249"/>
  <c r="G4"/>
  <c r="G35"/>
  <c r="G250"/>
  <c r="G165"/>
  <c r="G3"/>
  <c r="G26"/>
  <c r="G72"/>
  <c r="G60"/>
  <c r="G98"/>
  <c r="G151"/>
  <c r="G104"/>
  <c r="G146"/>
  <c r="G209"/>
  <c r="G100"/>
  <c r="G140"/>
  <c r="G170"/>
  <c r="G241"/>
  <c r="G159"/>
  <c r="G190"/>
  <c r="G223"/>
  <c r="G7"/>
  <c r="G42"/>
  <c r="G189"/>
  <c r="G78"/>
  <c r="G119"/>
  <c r="G217"/>
  <c r="G191"/>
  <c r="G148"/>
  <c r="G177"/>
  <c r="G53"/>
  <c r="G129"/>
  <c r="G16"/>
  <c r="G9"/>
  <c r="G95"/>
  <c r="G118"/>
  <c r="G12"/>
  <c r="G52"/>
  <c r="G83"/>
  <c r="G133"/>
  <c r="G70"/>
  <c r="G246"/>
  <c r="G168"/>
  <c r="G231"/>
  <c r="H4" i="18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<sst xmlns="http://schemas.openxmlformats.org/spreadsheetml/2006/main" count="817" uniqueCount="227">
  <si>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</si>
  <si>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</si>
  <si>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</si>
  <si>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</si>
  <si>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</si>
  <si>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</si>
  <si>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</si>
  <si>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</si>
  <si>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</si>
  <si>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</si>
  <si>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</si>
  <si>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</si>
  <si>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</si>
  <si>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</si>
  <si>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</si>
  <si>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</si>
  <si>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</si>
  <si>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</si>
  <si>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</si>
  <si>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</si>
  <si>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</si>
  <si>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</si>
  <si>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</si>
  <si>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</si>
  <si>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</si>
  <si>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</si>
  <si>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</si>
  <si>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</si>
  <si>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</si>
  <si>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</si>
  <si>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</si>
  <si>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</si>
  <si>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</si>
  <si>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</si>
  <si>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</si>
  <si>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</si>
  <si>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</si>
  <si>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</si>
  <si>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</si>
  <si>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</si>
  <si>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</si>
  <si>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</si>
  <si>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</si>
  <si>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</si>
  <si>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</si>
  <si>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</si>
  <si>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</si>
  <si>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</si>
  <si>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</si>
  <si>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</si>
  <si>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</si>
  <si>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</si>
  <si>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</si>
  <si>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</si>
  <si>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</si>
  <si>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</si>
  <si>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</si>
  <si>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</si>
  <si>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</si>
  <si>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</si>
  <si>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</si>
  <si>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</si>
  <si>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</si>
  <si>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</si>
  <si>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</si>
  <si>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</si>
  <si>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</si>
  <si>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</si>
  <si>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</si>
  <si>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</si>
  <si>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</si>
  <si>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</si>
  <si>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</si>
  <si>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</si>
  <si>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</si>
  <si>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</si>
  <si>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</si>
  <si>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</si>
  <si>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</si>
  <si>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</si>
  <si>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</si>
  <si>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</si>
  <si>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</si>
  <si>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</si>
  <si>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</si>
  <si>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</si>
  <si>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</si>
  <si>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</si>
  <si>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</si>
  <si>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</si>
  <si>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</si>
  <si>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>Kami Eilers</t>
  </si>
  <si>
    <t>oco</t>
  </si>
  <si>
    <t>Tianna Doppenberg</t>
  </si>
  <si>
    <t>Makenzee Kruger</t>
  </si>
  <si>
    <t>Rein</t>
  </si>
  <si>
    <t>Kayla Thiele</t>
  </si>
  <si>
    <t>Shari Kennedy</t>
  </si>
  <si>
    <t>Jessica Brakke</t>
  </si>
  <si>
    <t>Lexy Leischner</t>
  </si>
  <si>
    <t>Natalie Hieronimus</t>
  </si>
  <si>
    <t>Kaylee Hieronimus</t>
  </si>
  <si>
    <t>Shana Lensing</t>
  </si>
  <si>
    <t>Sandy Highland</t>
  </si>
  <si>
    <t xml:space="preserve">Cheyenne Mortensen </t>
  </si>
  <si>
    <t>Cinderellas Gotta Gun</t>
  </si>
  <si>
    <t>Paint</t>
  </si>
  <si>
    <t>Paisley</t>
  </si>
  <si>
    <t>Bug</t>
  </si>
  <si>
    <t>Playboy</t>
  </si>
  <si>
    <t>To Eyed Cowboy</t>
  </si>
  <si>
    <t>SV Magnolia Cartel</t>
  </si>
  <si>
    <t>BW Double Take Dash</t>
  </si>
  <si>
    <t>Mike Boomgarden</t>
  </si>
  <si>
    <t>Peanut</t>
  </si>
  <si>
    <t>Dancers Red Comet</t>
  </si>
  <si>
    <t>Joker</t>
  </si>
  <si>
    <t>Dream</t>
  </si>
  <si>
    <t>Beer Ticket</t>
  </si>
  <si>
    <t>Kensey Allen</t>
  </si>
  <si>
    <t>Snip</t>
  </si>
  <si>
    <t>Cadence Magnuson</t>
  </si>
  <si>
    <t>BW Dashin and Cashin</t>
  </si>
  <si>
    <t>Hatty Fey</t>
  </si>
  <si>
    <t>Josey Fey</t>
  </si>
  <si>
    <t>O So Country</t>
  </si>
  <si>
    <t>oy</t>
  </si>
  <si>
    <t>Vegas</t>
  </si>
  <si>
    <t>Londyn Mikkelson</t>
  </si>
  <si>
    <t>Rosie</t>
  </si>
  <si>
    <t>Stella</t>
  </si>
  <si>
    <t>Brenda Deters</t>
  </si>
  <si>
    <t>Fantastic French Fling</t>
  </si>
  <si>
    <t>Barb Westover</t>
  </si>
  <si>
    <t>Romie</t>
  </si>
  <si>
    <t>Emily Kruger</t>
  </si>
  <si>
    <t>French Iced Stella</t>
  </si>
  <si>
    <t>Jodi Nelson</t>
  </si>
  <si>
    <t>Simon</t>
  </si>
  <si>
    <t xml:space="preserve">Penny Schlagel </t>
  </si>
  <si>
    <t>Brittany Dieters</t>
  </si>
  <si>
    <t>Dallas</t>
  </si>
  <si>
    <t>Playboyspartycrasher (Dunny)</t>
  </si>
  <si>
    <t>Lauren Badgett</t>
  </si>
  <si>
    <t>Saintly Olena</t>
  </si>
  <si>
    <t>Jayla Schley</t>
  </si>
  <si>
    <t>Oakley</t>
  </si>
  <si>
    <t>Red</t>
  </si>
  <si>
    <t>Kristan Soukup</t>
  </si>
  <si>
    <t>Crown</t>
  </si>
  <si>
    <t>Jill Moody</t>
  </si>
  <si>
    <t>Cher</t>
  </si>
  <si>
    <t>Matilda</t>
  </si>
  <si>
    <t xml:space="preserve">Jill Moody </t>
  </si>
  <si>
    <t>Tanya</t>
  </si>
  <si>
    <t>Sindi Jandreau</t>
  </si>
  <si>
    <t>Makayla Cross</t>
  </si>
  <si>
    <t>Rio</t>
  </si>
  <si>
    <t>Tessa Bucher</t>
  </si>
  <si>
    <t>Destiny</t>
  </si>
  <si>
    <t>Maddie Vansurkam</t>
  </si>
  <si>
    <t>Doc</t>
  </si>
  <si>
    <t>Raelin Jurgens</t>
  </si>
  <si>
    <t>Daisy</t>
  </si>
  <si>
    <t>Brooke Braskamp</t>
  </si>
  <si>
    <t>Firefly</t>
  </si>
  <si>
    <t>Livya Braskamp</t>
  </si>
  <si>
    <t>Lilly</t>
  </si>
  <si>
    <t>Sara VanDuysen</t>
  </si>
  <si>
    <t>Lil Haida Boon</t>
  </si>
  <si>
    <t>Baylee Schoenfelder</t>
  </si>
  <si>
    <t>Shelby Hohn</t>
  </si>
  <si>
    <t>Mashell Bohenkamp</t>
  </si>
  <si>
    <t>Darla</t>
  </si>
  <si>
    <t>Tana Harrington</t>
  </si>
  <si>
    <t>Winnie</t>
  </si>
  <si>
    <t>Lexi Thyberg</t>
  </si>
  <si>
    <t>Mouse</t>
  </si>
  <si>
    <t>Cassie Melbrech</t>
  </si>
  <si>
    <t>Carly Nelson</t>
  </si>
  <si>
    <t>Lucy</t>
  </si>
  <si>
    <t>Rocky</t>
  </si>
  <si>
    <t>Vinny</t>
  </si>
  <si>
    <t>Brandi Pauling</t>
  </si>
  <si>
    <t>Nike</t>
  </si>
  <si>
    <t>Tammy Blegen</t>
  </si>
  <si>
    <t>Just a Frosty Diamond</t>
  </si>
  <si>
    <t>Lee Ann Wheeler</t>
  </si>
  <si>
    <t>TR Seekin n Streakin</t>
  </si>
  <si>
    <t>Victoria Blatchford</t>
  </si>
  <si>
    <t>Perks Streakn Falcon</t>
  </si>
  <si>
    <t xml:space="preserve">Coalys Te Bar </t>
  </si>
  <si>
    <t>Candice Aamot</t>
  </si>
  <si>
    <t>Turtle</t>
  </si>
  <si>
    <t>Anne Aamot</t>
  </si>
  <si>
    <t>Devilina</t>
  </si>
  <si>
    <t>Shea Lang</t>
  </si>
  <si>
    <t>Binki</t>
  </si>
  <si>
    <t>Shelby Lang</t>
  </si>
  <si>
    <t>Beauty</t>
  </si>
  <si>
    <t>Mojito</t>
  </si>
  <si>
    <t xml:space="preserve">Saint </t>
  </si>
  <si>
    <t>Gringo</t>
  </si>
  <si>
    <t>Trigger</t>
  </si>
  <si>
    <t>Ransom</t>
  </si>
  <si>
    <t>Makenzee Wheelhouse</t>
  </si>
  <si>
    <t>Illuminated Moonshine</t>
  </si>
  <si>
    <t>Venus</t>
  </si>
  <si>
    <t xml:space="preserve">Mesa </t>
  </si>
  <si>
    <t>Violet Kringstad</t>
  </si>
  <si>
    <t>Nelly</t>
  </si>
  <si>
    <t>reyted</t>
  </si>
  <si>
    <t>Alison Zacharias</t>
  </si>
  <si>
    <t>Willow</t>
  </si>
  <si>
    <t>Uno</t>
  </si>
  <si>
    <t>Candace Andersen</t>
  </si>
  <si>
    <t>Lulu</t>
  </si>
  <si>
    <t>Elle Goehring</t>
  </si>
  <si>
    <t>Lotto</t>
  </si>
  <si>
    <t>Kacy Goehring</t>
  </si>
  <si>
    <t>Sugar</t>
  </si>
  <si>
    <t>Belle Bond</t>
  </si>
  <si>
    <t>Alyssa Petroff</t>
  </si>
  <si>
    <t>Latoia</t>
  </si>
  <si>
    <t>nt</t>
  </si>
  <si>
    <t>Brownie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</si>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</sst>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2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6" xfId="0" applyNumberFormat="1" applyFont="1" applyFill="1" applyBorder="1" applyAlignment="1" applyProtection="1">
      <alignment horizontal="center"/>
      <protection locked="0"/>
    </xf>
    <xf numFmtId="164" fontId="5" fillId="0" borderId="47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49" xfId="1" applyFont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44" fontId="5" fillId="0" borderId="48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0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164" fontId="5" fillId="5" borderId="5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4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34" t="s">
        <v>36</v>
      </c>
      <c r="B1" s="234"/>
      <c r="C1" s="234"/>
    </row>
    <row r="2" spans="1:13" ht="16.5" customHeight="1" thickBot="1">
      <c r="A2" s="235" t="s">
        <v>38</v>
      </c>
      <c r="B2" s="236"/>
      <c r="C2" s="236"/>
      <c r="D2" s="236"/>
      <c r="E2" s="236"/>
      <c r="F2" s="236"/>
      <c r="G2" s="236"/>
      <c r="H2" s="236"/>
      <c r="I2" s="236"/>
      <c r="J2" s="237"/>
    </row>
    <row r="3" spans="1:13" ht="15" customHeight="1">
      <c r="B3" s="147" t="s">
        <v>45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" customHeight="1">
      <c r="B4" s="152" t="s">
        <v>44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>
      <c r="B5" s="147" t="s">
        <v>40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>
      <c r="B6" s="149" t="s">
        <v>41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>
      <c r="B13" s="160" t="s">
        <v>68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>
      <c r="B14" s="160" t="s">
        <v>69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5.75" thickBot="1">
      <c r="B15" s="161" t="s">
        <v>70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16.5" customHeight="1" thickBot="1">
      <c r="A16" s="235" t="s">
        <v>39</v>
      </c>
      <c r="B16" s="236"/>
      <c r="C16" s="236"/>
      <c r="D16" s="236"/>
      <c r="E16" s="236"/>
      <c r="F16" s="236"/>
      <c r="G16" s="236"/>
      <c r="H16" s="236"/>
      <c r="I16" s="236"/>
      <c r="J16" s="237"/>
    </row>
    <row r="17" spans="2:27" ht="15" customHeight="1">
      <c r="B17" s="150" t="s">
        <v>61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2:27" ht="15" customHeight="1">
      <c r="B18" s="153" t="s">
        <v>46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2:27">
      <c r="B19" s="150" t="s">
        <v>59</v>
      </c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2:27">
      <c r="B20" s="151" t="s">
        <v>43</v>
      </c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2:27">
      <c r="B21" s="151" t="s">
        <v>42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  <row r="22" spans="2:27">
      <c r="B22" s="151" t="s">
        <v>58</v>
      </c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2:27">
      <c r="B23" s="150" t="s">
        <v>47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2:27">
      <c r="B24" s="154" t="s">
        <v>62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</row>
    <row r="25" spans="2:27">
      <c r="B25" s="150" t="s">
        <v>48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</row>
    <row r="26" spans="2:27">
      <c r="B26" s="149" t="s">
        <v>49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</row>
    <row r="27" spans="2:27"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</row>
    <row r="28" spans="2:27" ht="24.75" customHeight="1"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</row>
    <row r="29" spans="2:27"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</row>
    <row r="30" spans="2:27"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</row>
    <row r="31" spans="2:27"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2:27">
      <c r="B32" s="154" t="s">
        <v>50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</row>
    <row r="33" spans="2:27">
      <c r="B33" s="149" t="s">
        <v>51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2:27"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</row>
    <row r="35" spans="2:27"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</row>
    <row r="36" spans="2:27"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spans="2:27" ht="21.75" customHeight="1"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2:27" ht="18" customHeight="1"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</row>
    <row r="39" spans="2:27">
      <c r="B39" s="156" t="s">
        <v>57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</row>
    <row r="40" spans="2:27"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</row>
    <row r="41" spans="2:27"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spans="2:27"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2:27"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2:27"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2:27"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2:27"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2:27"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2:27"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27"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</row>
    <row r="50" spans="1:27"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</row>
    <row r="51" spans="1:27" ht="24" customHeight="1"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:27"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27"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27"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27"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</row>
    <row r="56" spans="1:27" ht="12.75" customHeight="1" thickBot="1"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</row>
    <row r="57" spans="1:27" ht="17.25" customHeight="1" thickBot="1">
      <c r="A57" s="235" t="s">
        <v>52</v>
      </c>
      <c r="B57" s="236"/>
      <c r="C57" s="236"/>
      <c r="D57" s="236"/>
      <c r="E57" s="236"/>
      <c r="F57" s="236"/>
      <c r="G57" s="236"/>
      <c r="H57" s="236"/>
      <c r="I57" s="236"/>
      <c r="J57" s="237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</row>
    <row r="58" spans="1:27">
      <c r="B58" s="150" t="s">
        <v>53</v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</row>
    <row r="59" spans="1:27">
      <c r="B59" s="153" t="s">
        <v>54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</row>
    <row r="60" spans="1:27">
      <c r="B60" s="150" t="s">
        <v>55</v>
      </c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</row>
    <row r="61" spans="1:27">
      <c r="B61" s="149" t="s">
        <v>60</v>
      </c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</row>
    <row r="62" spans="1:27"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</row>
    <row r="63" spans="1:27"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</row>
    <row r="64" spans="1:27" ht="22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1:12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</row>
    <row r="67" spans="1:12">
      <c r="A67" s="146"/>
      <c r="B67" s="149" t="s">
        <v>56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1:12">
      <c r="A68" s="146"/>
      <c r="B68" s="162" t="s">
        <v>63</v>
      </c>
      <c r="C68" s="163"/>
      <c r="D68" s="163"/>
      <c r="E68" s="163"/>
      <c r="F68" s="163"/>
      <c r="G68" s="163"/>
      <c r="H68" s="163"/>
      <c r="I68" s="163"/>
      <c r="J68" s="163"/>
      <c r="K68" s="146"/>
      <c r="L68" s="146"/>
    </row>
    <row r="69" spans="1:12">
      <c r="A69" s="146"/>
      <c r="B69" s="164" t="s">
        <v>64</v>
      </c>
      <c r="C69" s="163"/>
      <c r="D69" s="163"/>
      <c r="E69" s="163"/>
      <c r="F69" s="163"/>
      <c r="G69" s="163"/>
      <c r="H69" s="163"/>
      <c r="I69" s="163"/>
      <c r="J69" s="163"/>
      <c r="K69" s="146"/>
      <c r="L69" s="146"/>
    </row>
    <row r="70" spans="1:12">
      <c r="A70" s="146"/>
      <c r="B70" s="149"/>
      <c r="C70" s="146"/>
      <c r="D70" s="146"/>
      <c r="E70" s="146"/>
      <c r="F70" s="146"/>
      <c r="G70" s="146"/>
      <c r="H70" s="146"/>
      <c r="I70" s="146"/>
      <c r="J70" s="146"/>
      <c r="K70" s="146"/>
      <c r="L70" s="146"/>
    </row>
    <row r="71" spans="1:12">
      <c r="A71" s="146"/>
      <c r="B71" s="149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1:12">
      <c r="A72" s="146"/>
      <c r="B72" s="149"/>
      <c r="C72" s="146"/>
      <c r="D72" s="146"/>
      <c r="E72" s="146"/>
      <c r="F72" s="146"/>
      <c r="G72" s="146"/>
      <c r="H72" s="146"/>
      <c r="I72" s="146"/>
      <c r="J72" s="146"/>
      <c r="K72" s="146"/>
      <c r="L72" s="146"/>
    </row>
    <row r="73" spans="1:12">
      <c r="A73" s="146"/>
      <c r="B73" s="149"/>
      <c r="C73" s="146"/>
      <c r="D73" s="146"/>
      <c r="E73" s="146"/>
      <c r="F73" s="146"/>
      <c r="G73" s="146"/>
      <c r="H73" s="146"/>
      <c r="I73" s="146"/>
      <c r="J73" s="146"/>
      <c r="K73" s="146"/>
      <c r="L73" s="146"/>
    </row>
    <row r="74" spans="1:12">
      <c r="A74" s="146"/>
      <c r="B74" s="149"/>
      <c r="C74" s="146"/>
      <c r="D74" s="146"/>
      <c r="E74" s="146"/>
      <c r="F74" s="146"/>
      <c r="G74" s="146"/>
      <c r="H74" s="146"/>
      <c r="I74" s="146"/>
      <c r="J74" s="146"/>
      <c r="K74" s="146"/>
      <c r="L74" s="146"/>
    </row>
    <row r="75" spans="1:12" ht="15.75" thickBo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ht="17.25" customHeight="1" thickBot="1">
      <c r="A76" s="235" t="s">
        <v>37</v>
      </c>
      <c r="B76" s="236"/>
      <c r="C76" s="236"/>
      <c r="D76" s="236"/>
      <c r="E76" s="236"/>
      <c r="F76" s="236"/>
      <c r="G76" s="236"/>
      <c r="H76" s="236"/>
      <c r="I76" s="236"/>
      <c r="J76" s="237"/>
    </row>
    <row r="77" spans="1:12" ht="15" customHeight="1">
      <c r="A77" s="225" t="s">
        <v>65</v>
      </c>
      <c r="B77" s="226"/>
      <c r="C77" s="226"/>
      <c r="D77" s="226"/>
      <c r="E77" s="226"/>
      <c r="F77" s="226"/>
      <c r="G77" s="226"/>
      <c r="H77" s="226"/>
      <c r="I77" s="226"/>
      <c r="J77" s="227"/>
      <c r="K77" s="146"/>
      <c r="L77" s="146"/>
    </row>
    <row r="78" spans="1:12">
      <c r="A78" s="228"/>
      <c r="B78" s="229"/>
      <c r="C78" s="229"/>
      <c r="D78" s="229"/>
      <c r="E78" s="229"/>
      <c r="F78" s="229"/>
      <c r="G78" s="229"/>
      <c r="H78" s="229"/>
      <c r="I78" s="229"/>
      <c r="J78" s="230"/>
      <c r="K78" s="146"/>
      <c r="L78" s="146"/>
    </row>
    <row r="79" spans="1:12" ht="15.75" thickBot="1">
      <c r="A79" s="231"/>
      <c r="B79" s="232"/>
      <c r="C79" s="232"/>
      <c r="D79" s="232"/>
      <c r="E79" s="232"/>
      <c r="F79" s="232"/>
      <c r="G79" s="232"/>
      <c r="H79" s="232"/>
      <c r="I79" s="232"/>
      <c r="J79" s="233"/>
      <c r="K79" s="146"/>
      <c r="L79" s="146"/>
    </row>
    <row r="80" spans="1:12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55"/>
      <c r="L80" s="155"/>
    </row>
    <row r="81" spans="2:12">
      <c r="B81" s="155"/>
      <c r="C81" s="158" t="s">
        <v>66</v>
      </c>
      <c r="D81" s="157"/>
      <c r="E81" s="157"/>
      <c r="F81" s="157"/>
      <c r="G81" s="157"/>
      <c r="H81" s="157"/>
      <c r="I81" s="155"/>
      <c r="J81" s="155"/>
      <c r="K81" s="155"/>
      <c r="L81" s="155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59" t="s">
        <v>67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W286"/>
  <sheetViews>
    <sheetView workbookViewId="0">
      <pane ySplit="1" topLeftCell="A2" activePane="bottomLeft" state="frozen"/>
      <selection pane="bottomLeft" activeCell="I42" sqref="I42"/>
    </sheetView>
  </sheetViews>
  <sheetFormatPr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8" style="71" bestFit="1" customWidth="1"/>
    <col min="5" max="5" width="6" style="105" hidden="1" customWidth="1"/>
    <col min="6" max="6" width="9.28515625" style="21" hidden="1" customWidth="1"/>
    <col min="7" max="7" width="9.85546875" style="21" hidden="1" customWidth="1"/>
    <col min="8" max="8" width="9" style="197" hidden="1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/>
    <col min="20" max="20" width="16.140625" style="21" customWidth="1"/>
    <col min="21" max="23" width="9.140625" style="21" customWidth="1"/>
    <col min="24" max="24" width="2.28515625" style="21" customWidth="1"/>
    <col min="25" max="29" width="3.28515625" style="21" customWidth="1"/>
    <col min="30" max="30" width="4.28515625" style="21" customWidth="1"/>
    <col min="31" max="31" width="6.5703125" style="21" customWidth="1"/>
    <col min="32" max="32" width="7.28515625" style="21" customWidth="1"/>
    <col min="33" max="33" width="5.7109375" style="21" customWidth="1"/>
    <col min="34" max="34" width="6.140625" style="21" customWidth="1"/>
    <col min="35" max="35" width="5.42578125" style="21" customWidth="1"/>
    <col min="36" max="36" width="9" style="21" bestFit="1" customWidth="1"/>
    <col min="37" max="37" width="2" style="21" customWidth="1"/>
    <col min="38" max="39" width="9.140625" style="21" customWidth="1"/>
    <col min="40" max="40" width="5.85546875" style="21" customWidth="1"/>
    <col min="41" max="42" width="5" style="21" customWidth="1"/>
    <col min="43" max="43" width="10.42578125" style="21" customWidth="1"/>
    <col min="44" max="44" width="5" style="21" customWidth="1"/>
    <col min="45" max="46" width="8.5703125" style="21" customWidth="1"/>
    <col min="47" max="48" width="8.28515625" style="21" customWidth="1"/>
    <col min="49" max="49" width="5.85546875" style="21" customWidth="1"/>
    <col min="50" max="51" width="9.140625" style="21" customWidth="1"/>
    <col min="52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Kayla Thiele</v>
      </c>
      <c r="C2" s="23" t="str">
        <f>IFERROR(Draw!H2,"")</f>
        <v>Playboyspartycrasher (Dunny)</v>
      </c>
      <c r="D2" s="59">
        <v>16.510000000000002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16.510000001000002</v>
      </c>
      <c r="G2" s="107">
        <f>IF(F2&lt;4000,F2,"")</f>
        <v>16.510000001000002</v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>CONCATENATE(B2,C2)</f>
        <v>Kayla ThielePlayboyspartycrasher (Dunny)</v>
      </c>
      <c r="U2" s="109">
        <f>D2</f>
        <v>16.510000000000002</v>
      </c>
      <c r="X2" s="3" t="str">
        <f>IFERROR(VLOOKUP('Open 2'!F2,$AE$3:$AF$7,2,TRUE),"")</f>
        <v/>
      </c>
      <c r="Y2" s="8" t="str">
        <f>IFERROR(IF(X2=$Y$1,'Open 2'!F2,""),"")</f>
        <v/>
      </c>
      <c r="Z2" s="8" t="str">
        <f>IFERROR(IF(X2=$Z$1,'Open 2'!F2,""),"")</f>
        <v/>
      </c>
      <c r="AA2" s="8" t="str">
        <f>IFERROR(IF(X2=$AA$1,'Open 2'!F2,""),"")</f>
        <v/>
      </c>
      <c r="AB2" s="8" t="str">
        <f>IFERROR(IF($X2=$AB$1,'Open 2'!F2,""),"")</f>
        <v/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0">
        <v>0.35</v>
      </c>
      <c r="AT2" s="170">
        <v>0.3</v>
      </c>
      <c r="AU2" s="170">
        <v>0.2</v>
      </c>
      <c r="AV2" s="170">
        <v>0.15</v>
      </c>
      <c r="AW2" s="170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>Jessica Brakke</v>
      </c>
      <c r="C3" s="23" t="str">
        <f>IFERROR(Draw!H3,"")</f>
        <v>Paint</v>
      </c>
      <c r="D3" s="60">
        <v>14.486000000000001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14.486000002000001</v>
      </c>
      <c r="G3" s="107">
        <f t="shared" ref="G3:G66" si="0">IF(F3&lt;4000,F3,"")</f>
        <v>14.486000002000001</v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70" t="s">
        <v>80</v>
      </c>
      <c r="J3" s="271"/>
      <c r="K3" s="188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Jessica BrakkePaint</v>
      </c>
      <c r="U3" s="109">
        <f t="shared" ref="U3:U66" si="2">D3</f>
        <v>14.486000000000001</v>
      </c>
      <c r="X3" s="3" t="str">
        <f>IFERROR(VLOOKUP('Open 2'!F3,$AE$3:$AF$7,2,TRUE),"")</f>
        <v/>
      </c>
      <c r="Y3" s="8" t="str">
        <f>IFERROR(IF(X3=$Y$1,'Open 2'!F3,""),"")</f>
        <v/>
      </c>
      <c r="Z3" s="8" t="str">
        <f>IFERROR(IF(X3=$Z$1,'Open 2'!F3,""),"")</f>
        <v/>
      </c>
      <c r="AA3" s="8" t="str">
        <f>IFERROR(IF(X3=$AA$1,'Open 2'!F3,""),"")</f>
        <v/>
      </c>
      <c r="AB3" s="8" t="str">
        <f>IFERROR(IF($X3=$AB$1,'Open 2'!F3,""),"")</f>
        <v/>
      </c>
      <c r="AC3" s="8" t="str">
        <f>IFERROR(IF(X3=$AC$1,'Open 2'!F3,""),"")</f>
        <v/>
      </c>
      <c r="AD3" s="18"/>
      <c r="AE3" s="9" t="e">
        <f>MIN('Open 2'!G:G)</f>
        <v>#N/A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>Kaylee Hieronimus</v>
      </c>
      <c r="C4" s="23" t="str">
        <f>IFERROR(Draw!H4,"")</f>
        <v>SV Magnolia Cartel</v>
      </c>
      <c r="D4" s="61"/>
      <c r="E4" s="106">
        <v>3E-9</v>
      </c>
      <c r="F4" s="107" t="str">
        <f>IF(INDEX('Enter Draw'!$D$3:$D$252,MATCH(CONCATENATE('Open 2'!B4,'Open 2'!C4),'Enter Draw'!$Z$3:$Z$252,0),1)="oy",4000+E4,IF(D4="scratch",3000+E4,IF(D4="nt",1000+E4,IF((D4+E4)&gt;5,D4+E4,""))))</f>
        <v/>
      </c>
      <c r="G4" s="107" t="str">
        <f t="shared" si="0"/>
        <v/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72" t="s">
        <v>3</v>
      </c>
      <c r="N4" s="46" t="str">
        <f>'Open 2'!AF10</f>
        <v>-</v>
      </c>
      <c r="O4" s="29" t="str">
        <f>'Open 2'!AG10</f>
        <v>-</v>
      </c>
      <c r="P4" s="29" t="str">
        <f>'Open 2'!AH10</f>
        <v>-</v>
      </c>
      <c r="Q4" s="47" t="str">
        <f>'Open 2'!AI10</f>
        <v>-</v>
      </c>
      <c r="R4" s="179">
        <f>AJ10</f>
        <v>108.5</v>
      </c>
      <c r="T4" s="21" t="str">
        <f t="shared" si="1"/>
        <v>Kaylee HieronimusSV Magnolia Cartel</v>
      </c>
      <c r="U4" s="109">
        <f t="shared" si="2"/>
        <v>0</v>
      </c>
      <c r="X4" s="3" t="str">
        <f>IFERROR(VLOOKUP('Open 2'!F4,$AE$3:$AF$7,2,TRUE),"")</f>
        <v/>
      </c>
      <c r="Y4" s="8" t="str">
        <f>IFERROR(IF(X4=$Y$1,'Open 2'!F4,""),"")</f>
        <v/>
      </c>
      <c r="Z4" s="8" t="str">
        <f>IFERROR(IF(X4=$Z$1,'Open 2'!F4,""),"")</f>
        <v/>
      </c>
      <c r="AA4" s="8" t="str">
        <f>IFERROR(IF(X4=$AA$1,'Open 2'!F4,""),"")</f>
        <v/>
      </c>
      <c r="AB4" s="8" t="str">
        <f>IFERROR(IF($X4=$AB$1,'Open 2'!F4,""),"")</f>
        <v/>
      </c>
      <c r="AC4" s="8" t="str">
        <f>IFERROR(IF(X4=$AC$1,'Open 2'!F4,""),"")</f>
        <v/>
      </c>
      <c r="AD4" s="18"/>
      <c r="AE4" s="10" t="e">
        <f>AE3+0.5</f>
        <v>#N/A</v>
      </c>
      <c r="AF4" s="13" t="s">
        <v>4</v>
      </c>
      <c r="AG4" s="72"/>
      <c r="AH4"/>
      <c r="AI4"/>
      <c r="AJ4"/>
      <c r="AK4"/>
      <c r="AL4"/>
      <c r="AM4"/>
      <c r="AN4" s="169">
        <v>1</v>
      </c>
      <c r="AO4" s="169">
        <v>0.6</v>
      </c>
      <c r="AP4" s="169">
        <v>0.5</v>
      </c>
      <c r="AQ4" s="169">
        <v>0.4</v>
      </c>
      <c r="AR4" s="169">
        <v>0.3</v>
      </c>
      <c r="AS4" s="175">
        <f t="shared" ref="AS4:AV8" si="3">IF($K$11&lt;=12,$AN4,IF(AND($K$11&gt;12,$K$11&lt;=20),$AO4,IF(AND($K$11&gt;20,$K$11&lt;=40),$AP4,IF(AND($K$11&gt;40,$K$11&lt;=80),$AQ4,IF(AND($K$11&gt;80,$K$11&lt;=120),$AR4,"")))))*AS$9</f>
        <v>108.5</v>
      </c>
      <c r="AT4" s="175">
        <f t="shared" si="3"/>
        <v>93</v>
      </c>
      <c r="AU4" s="175">
        <f t="shared" si="3"/>
        <v>62</v>
      </c>
      <c r="AV4" s="175">
        <f t="shared" si="3"/>
        <v>46.5</v>
      </c>
    </row>
    <row r="5" spans="1:49" ht="16.5" thickBot="1">
      <c r="A5" s="22">
        <f>IF(B5="","",Draw!F5)</f>
        <v>4</v>
      </c>
      <c r="B5" s="23" t="str">
        <f>IFERROR(Draw!G5,"")</f>
        <v>Kaylee Hieronimus</v>
      </c>
      <c r="C5" s="23" t="str">
        <f>IFERROR(Draw!H5,"")</f>
        <v>BW Double Take Dash</v>
      </c>
      <c r="D5" s="62">
        <v>15.331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15.331000004</v>
      </c>
      <c r="G5" s="107">
        <f t="shared" si="0"/>
        <v>15.331000004</v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2'!AD3</f>
        <v>0</v>
      </c>
      <c r="M5" s="273"/>
      <c r="N5" s="37" t="str">
        <f>IF($K$13&lt;"2","",'Open 2'!AF11)</f>
        <v>-</v>
      </c>
      <c r="O5" s="26" t="str">
        <f>IF(N5="","",'Open 2'!AG11)</f>
        <v>-</v>
      </c>
      <c r="P5" s="26" t="str">
        <f>IF(O5="","",'Open 2'!AH11)</f>
        <v>-</v>
      </c>
      <c r="Q5" s="48" t="str">
        <f>IF(P5="","",'Open 2'!AI11)</f>
        <v>-</v>
      </c>
      <c r="R5" s="180">
        <f>AJ11</f>
        <v>65.099999999999994</v>
      </c>
      <c r="T5" s="21" t="str">
        <f t="shared" si="1"/>
        <v>Kaylee HieronimusBW Double Take Dash</v>
      </c>
      <c r="U5" s="109">
        <f t="shared" si="2"/>
        <v>15.331</v>
      </c>
      <c r="X5" s="3" t="str">
        <f>IFERROR(VLOOKUP('Open 2'!F5,$AE$3:$AF$7,2,TRUE),"")</f>
        <v/>
      </c>
      <c r="Y5" s="8" t="str">
        <f>IFERROR(IF(X5=$Y$1,'Open 2'!F5,""),"")</f>
        <v/>
      </c>
      <c r="Z5" s="8" t="str">
        <f>IFERROR(IF(X5=$Z$1,'Open 2'!F5,""),"")</f>
        <v/>
      </c>
      <c r="AA5" s="8" t="str">
        <f>IFERROR(IF(X5=$AA$1,'Open 2'!F5,""),"")</f>
        <v/>
      </c>
      <c r="AB5" s="8" t="str">
        <f>IFERROR(IF($X5=$AB$1,'Open 2'!F5,""),"")</f>
        <v/>
      </c>
      <c r="AC5" s="8" t="str">
        <f>IFERROR(IF(X5=$AC$1,'Open 2'!F5,""),"")</f>
        <v/>
      </c>
      <c r="AD5" s="18"/>
      <c r="AE5" s="10" t="e">
        <f>AE4+0.5</f>
        <v>#N/A</v>
      </c>
      <c r="AF5" s="13" t="s">
        <v>5</v>
      </c>
      <c r="AG5" s="72"/>
      <c r="AH5"/>
      <c r="AI5"/>
      <c r="AJ5"/>
      <c r="AK5"/>
      <c r="AL5"/>
      <c r="AM5"/>
      <c r="AN5" s="169"/>
      <c r="AO5" s="169">
        <v>0.4</v>
      </c>
      <c r="AP5" s="169">
        <v>0.3</v>
      </c>
      <c r="AQ5" s="169">
        <v>0.3</v>
      </c>
      <c r="AR5" s="169">
        <v>0.25</v>
      </c>
      <c r="AS5" s="175">
        <f t="shared" si="3"/>
        <v>65.099999999999994</v>
      </c>
      <c r="AT5" s="175">
        <f t="shared" si="3"/>
        <v>55.8</v>
      </c>
      <c r="AU5" s="175">
        <f t="shared" si="3"/>
        <v>37.199999999999996</v>
      </c>
      <c r="AV5" s="175">
        <f t="shared" si="3"/>
        <v>27.9</v>
      </c>
    </row>
    <row r="6" spans="1:49" ht="16.5" thickBot="1">
      <c r="A6" s="22">
        <f>IF(B6="","",Draw!F6)</f>
        <v>5</v>
      </c>
      <c r="B6" s="23" t="str">
        <f>IFERROR(Draw!G6,"")</f>
        <v>Shana Lensing</v>
      </c>
      <c r="C6" s="23" t="str">
        <f>IFERROR(Draw!H6,"")</f>
        <v>Dream</v>
      </c>
      <c r="D6" s="62">
        <v>14.733000000000001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14.733000005000001</v>
      </c>
      <c r="G6" s="107">
        <f t="shared" si="0"/>
        <v>14.733000005000001</v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2'!AD4</f>
        <v>0</v>
      </c>
      <c r="M6" s="273"/>
      <c r="N6" s="37" t="str">
        <f>IF($K$13&lt;"3","",'Open 2'!AF12)</f>
        <v>-</v>
      </c>
      <c r="O6" s="26" t="str">
        <f>IF(N6="","",'Open 2'!AG12)</f>
        <v>-</v>
      </c>
      <c r="P6" s="26" t="str">
        <f>IF(O6="","",'Open 2'!AH12)</f>
        <v>-</v>
      </c>
      <c r="Q6" s="48" t="str">
        <f>IF(P6="","",'Open 2'!AI12)</f>
        <v>-</v>
      </c>
      <c r="R6" s="180">
        <f>AJ12</f>
        <v>43.400000000000006</v>
      </c>
      <c r="T6" s="21" t="str">
        <f t="shared" si="1"/>
        <v>Shana LensingDream</v>
      </c>
      <c r="U6" s="109">
        <f t="shared" si="2"/>
        <v>14.733000000000001</v>
      </c>
      <c r="X6" s="3" t="str">
        <f>IFERROR(VLOOKUP('Open 2'!F6,$AE$3:$AF$7,2,TRUE),"")</f>
        <v/>
      </c>
      <c r="Y6" s="8" t="str">
        <f>IFERROR(IF(X6=$Y$1,'Open 2'!F6,""),"")</f>
        <v/>
      </c>
      <c r="Z6" s="8" t="str">
        <f>IFERROR(IF(X6=$Z$1,'Open 2'!F6,""),"")</f>
        <v/>
      </c>
      <c r="AA6" s="8" t="str">
        <f>IFERROR(IF(X6=$AA$1,'Open 2'!F6,""),"")</f>
        <v/>
      </c>
      <c r="AB6" s="8" t="str">
        <f>IFERROR(IF($X6=$AB$1,'Open 2'!F6,""),"")</f>
        <v/>
      </c>
      <c r="AC6" s="8" t="str">
        <f>IFERROR(IF(X6=$AC$1,'Open 2'!F6,""),"")</f>
        <v/>
      </c>
      <c r="AD6" s="18"/>
      <c r="AE6" s="10" t="e">
        <f>IF((COUNTIF('Open 2'!$A$2:$A$286,"&gt;0")+COUNTIF('Open 2'!$A$2:$A$286,"co")+COUNTIF('Open 2'!$A$2:$A$286,"yco"))&gt;=200,AE5+0.5,AE5+1)</f>
        <v>#N/A</v>
      </c>
      <c r="AF6" s="13" t="s">
        <v>6</v>
      </c>
      <c r="AG6" s="72"/>
      <c r="AH6"/>
      <c r="AI6"/>
      <c r="AJ6"/>
      <c r="AK6"/>
      <c r="AL6"/>
      <c r="AM6"/>
      <c r="AN6" s="169"/>
      <c r="AO6" s="169"/>
      <c r="AP6" s="169">
        <v>0.2</v>
      </c>
      <c r="AQ6" s="169">
        <v>0.2</v>
      </c>
      <c r="AR6" s="169">
        <v>0.2</v>
      </c>
      <c r="AS6" s="175">
        <f t="shared" si="3"/>
        <v>43.400000000000006</v>
      </c>
      <c r="AT6" s="175">
        <f t="shared" si="3"/>
        <v>37.200000000000003</v>
      </c>
      <c r="AU6" s="175">
        <f t="shared" si="3"/>
        <v>24.8</v>
      </c>
      <c r="AV6" s="175">
        <f t="shared" si="3"/>
        <v>18.600000000000001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68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2'!AD5</f>
        <v>0</v>
      </c>
      <c r="M7" s="273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0" t="str">
        <f>AJ13</f>
        <v/>
      </c>
      <c r="T7" s="21" t="str">
        <f t="shared" si="1"/>
        <v/>
      </c>
      <c r="U7" s="109">
        <f t="shared" si="2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69"/>
      <c r="AO7" s="169"/>
      <c r="AP7" s="169"/>
      <c r="AQ7" s="169">
        <v>0.1</v>
      </c>
      <c r="AR7" s="169">
        <v>0.15</v>
      </c>
      <c r="AS7" s="175">
        <f t="shared" si="3"/>
        <v>0</v>
      </c>
      <c r="AT7" s="175">
        <f t="shared" si="3"/>
        <v>0</v>
      </c>
      <c r="AU7" s="175">
        <f t="shared" si="3"/>
        <v>0</v>
      </c>
      <c r="AV7" s="175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Makenzee Kruger</v>
      </c>
      <c r="C8" s="23" t="str">
        <f>IFERROR(Draw!H8,"")</f>
        <v>Rein</v>
      </c>
      <c r="D8" s="61">
        <v>16.594000000000001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4000.0000000069999</v>
      </c>
      <c r="G8" s="107" t="str">
        <f t="shared" si="0"/>
        <v/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2'!AD6</f>
        <v>0</v>
      </c>
      <c r="M8" s="274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1" t="str">
        <f>AJ14</f>
        <v/>
      </c>
      <c r="T8" s="21" t="str">
        <f t="shared" si="1"/>
        <v>Makenzee KrugerRein</v>
      </c>
      <c r="U8" s="109">
        <f t="shared" si="2"/>
        <v>16.594000000000001</v>
      </c>
      <c r="X8" s="3" t="str">
        <f>IFERROR(VLOOKUP('Open 2'!F8,$AE$3:$AF$7,2,TRUE),"")</f>
        <v/>
      </c>
      <c r="Y8" s="8" t="str">
        <f>IFERROR(IF(X8=$Y$1,'Open 2'!F8,""),"")</f>
        <v/>
      </c>
      <c r="Z8" s="8" t="str">
        <f>IFERROR(IF(X8=$Z$1,'Open 2'!F8,""),"")</f>
        <v/>
      </c>
      <c r="AA8" s="8" t="str">
        <f>IFERROR(IF(X8=$AA$1,'Open 2'!F8,""),"")</f>
        <v/>
      </c>
      <c r="AB8" s="8" t="str">
        <f>IFERROR(IF($X8=$AB$1,'Open 2'!F8,""),"")</f>
        <v/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69">
        <v>0.1</v>
      </c>
      <c r="AS8" s="175">
        <f t="shared" si="3"/>
        <v>0</v>
      </c>
      <c r="AT8" s="175">
        <f t="shared" si="3"/>
        <v>0</v>
      </c>
      <c r="AU8" s="175">
        <f t="shared" si="3"/>
        <v>0</v>
      </c>
      <c r="AV8" s="175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Cadence Magnuson</v>
      </c>
      <c r="C9" s="23" t="str">
        <f>IFERROR(Draw!H9,"")</f>
        <v>BW Dashin and Cashin</v>
      </c>
      <c r="D9" s="60">
        <v>14.646000000000001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14.646000008000001</v>
      </c>
      <c r="G9" s="107">
        <f t="shared" si="0"/>
        <v>14.646000008000001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2"/>
      <c r="T9" s="21" t="str">
        <f t="shared" si="1"/>
        <v>Cadence MagnusonBW Dashin and Cashin</v>
      </c>
      <c r="U9" s="109">
        <f t="shared" si="2"/>
        <v>14.646000000000001</v>
      </c>
      <c r="X9" s="3" t="str">
        <f>IFERROR(VLOOKUP('Open 2'!F9,$AE$3:$AF$7,2,TRUE),"")</f>
        <v/>
      </c>
      <c r="Y9" s="8" t="str">
        <f>IFERROR(IF(X9=$Y$1,'Open 2'!F9,""),"")</f>
        <v/>
      </c>
      <c r="Z9" s="8" t="str">
        <f>IFERROR(IF(X9=$Z$1,'Open 2'!F9,""),"")</f>
        <v/>
      </c>
      <c r="AA9" s="8" t="str">
        <f>IFERROR(IF(X9=$AA$1,'Open 2'!F9,""),"")</f>
        <v/>
      </c>
      <c r="AB9" s="8" t="str">
        <f>IFERROR(IF($X9=$AB$1,'Open 2'!F9,""),"")</f>
        <v/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4">
        <f>AS2*$AQ$12</f>
        <v>217</v>
      </c>
      <c r="AT9" s="174">
        <f>AT2*$AQ$12</f>
        <v>186</v>
      </c>
      <c r="AU9" s="174">
        <f>AU2*$AQ$12</f>
        <v>124</v>
      </c>
      <c r="AV9" s="174">
        <f>AV2*$AQ$12</f>
        <v>93</v>
      </c>
    </row>
    <row r="10" spans="1:49" ht="16.5" thickBot="1">
      <c r="A10" s="22">
        <f>IF(B10="","",Draw!F10)</f>
        <v>8</v>
      </c>
      <c r="B10" s="23" t="str">
        <f>IFERROR(Draw!G10,"")</f>
        <v>Hatty Fey</v>
      </c>
      <c r="C10" s="23" t="str">
        <f>IFERROR(Draw!H10,"")</f>
        <v>Red</v>
      </c>
      <c r="D10" s="59">
        <v>15.468999999999999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4000.0000000089999</v>
      </c>
      <c r="G10" s="107" t="str">
        <f t="shared" si="0"/>
        <v/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5"/>
      <c r="K10" s="90"/>
      <c r="L10" s="57">
        <v>1</v>
      </c>
      <c r="M10" s="275" t="s">
        <v>4</v>
      </c>
      <c r="N10" s="46" t="str">
        <f>'Open 2'!AF16</f>
        <v>-</v>
      </c>
      <c r="O10" s="29" t="str">
        <f>'Open 2'!AG16</f>
        <v>-</v>
      </c>
      <c r="P10" s="29" t="str">
        <f>'Open 2'!AH16</f>
        <v>-</v>
      </c>
      <c r="Q10" s="47" t="str">
        <f>'Open 2'!AI16</f>
        <v>-</v>
      </c>
      <c r="R10" s="179">
        <f>AJ16</f>
        <v>93</v>
      </c>
      <c r="T10" s="21" t="str">
        <f t="shared" si="1"/>
        <v>Hatty FeyRed</v>
      </c>
      <c r="U10" s="109">
        <f t="shared" si="2"/>
        <v>15.468999999999999</v>
      </c>
      <c r="X10" s="3" t="str">
        <f>IFERROR(VLOOKUP('Open 2'!F10,$AE$3:$AF$7,2,TRUE),"")</f>
        <v/>
      </c>
      <c r="Y10" s="8" t="str">
        <f>IFERROR(IF(X10=$Y$1,'Open 2'!F10,""),"")</f>
        <v/>
      </c>
      <c r="Z10" s="8" t="str">
        <f>IFERROR(IF(X10=$Z$1,'Open 2'!F10,""),"")</f>
        <v/>
      </c>
      <c r="AA10" s="8" t="str">
        <f>IFERROR(IF(X10=$AA$1,'Open 2'!F10,""),"")</f>
        <v/>
      </c>
      <c r="AB10" s="8" t="str">
        <f>IFERROR(IF($X10=$AB$1,'Open 2'!F10,""),"")</f>
        <v/>
      </c>
      <c r="AC10" s="8" t="str">
        <f>IFERROR(IF(X10=$AC$1,'Open 2'!F10,""),"")</f>
        <v/>
      </c>
      <c r="AD10" s="18" t="s">
        <v>20</v>
      </c>
      <c r="AE10" s="279" t="s">
        <v>3</v>
      </c>
      <c r="AF10" s="73" t="str">
        <f>IF(AG10="-","-",AD10)</f>
        <v>-</v>
      </c>
      <c r="AG10" s="73" t="str">
        <f>IFERROR(INDEX('Open 2'!B:F,MATCH(AI10,'Open 2'!$F:$F,0),1),"-")</f>
        <v>-</v>
      </c>
      <c r="AH10" s="73" t="str">
        <f>IFERROR(INDEX('Open 2'!$B:$F,MATCH(AI10,'Open 2'!$F:$F,0),2),"-")</f>
        <v>-</v>
      </c>
      <c r="AI10" s="8" t="str">
        <f>IFERROR(SMALL($Y$2:$Y$286,AK10),"-")</f>
        <v>-</v>
      </c>
      <c r="AJ10" s="176">
        <f>IF(AS4&gt;0,AS4,"")</f>
        <v>108.5</v>
      </c>
      <c r="AK10">
        <v>1</v>
      </c>
      <c r="AL10"/>
      <c r="AM10"/>
      <c r="AN10" s="263" t="s">
        <v>75</v>
      </c>
      <c r="AO10" s="263"/>
      <c r="AP10" s="263"/>
      <c r="AQ10" s="21">
        <f>K11</f>
        <v>31</v>
      </c>
    </row>
    <row r="11" spans="1:49" ht="16.5" thickBot="1">
      <c r="A11" s="22">
        <f>IF(B11="","",Draw!F11)</f>
        <v>9</v>
      </c>
      <c r="B11" s="23" t="str">
        <f>IFERROR(Draw!G11,"")</f>
        <v>Josey Fey</v>
      </c>
      <c r="C11" s="23" t="str">
        <f>IFERROR(Draw!H11,"")</f>
        <v>O So Country</v>
      </c>
      <c r="D11" s="60">
        <v>914.53099999999995</v>
      </c>
      <c r="E11" s="106">
        <v>1E-8</v>
      </c>
      <c r="F11" s="107">
        <f>IF(INDEX('Enter Draw'!$D$3:$D$252,MATCH(CONCATENATE('Open 2'!B11,'Open 2'!C11),'Enter Draw'!$Z$3:$Z$252,0),1)="oy",4000+E11,IF(D11="scratch",3000+E11,IF(D11="nt",1000+E11,IF((D11+E11)&gt;5,D11+E11,""))))</f>
        <v>4000.0000000099999</v>
      </c>
      <c r="G11" s="107" t="str">
        <f t="shared" si="0"/>
        <v/>
      </c>
      <c r="H11" s="90" t="str">
        <f>IF(A11="co",VLOOKUP(CONCATENATE(B11,C11),'Open 1'!T:U,2,FALSE),IF(A11="yco",VLOOKUP(CONCATENATE(B11,C11),Youth!S:U,2,FALSE),IF(OR(AND(D11&gt;1,D11&lt;1050),D11="nt",D11="",D11="scratch"),"","Not valid")))</f>
        <v/>
      </c>
      <c r="I11" s="270" t="s">
        <v>77</v>
      </c>
      <c r="J11" s="271"/>
      <c r="K11" s="217">
        <f>COUNTIF('Open 2'!$A$2:$A$286,"&gt;0")+COUNTIF('Open 2'!$A$2:$A$286,"co")+COUNTIF('Open 2'!$A$2:$A$286,"yco")-COUNTIF(D2:D286,"scratch")-COUNTIF(F2:F286,"&gt;=4000")</f>
        <v>31</v>
      </c>
      <c r="L11" s="58">
        <v>2</v>
      </c>
      <c r="M11" s="276"/>
      <c r="N11" s="37" t="str">
        <f>IF($K$13&lt;"2","",'Open 2'!AF17)</f>
        <v>-</v>
      </c>
      <c r="O11" s="26" t="str">
        <f>IF(N11="","",'Open 2'!AG17)</f>
        <v>-</v>
      </c>
      <c r="P11" s="26" t="str">
        <f>IF(O11="","",'Open 2'!AH17)</f>
        <v>-</v>
      </c>
      <c r="Q11" s="48" t="str">
        <f>IF(P11="","",'Open 2'!AI17)</f>
        <v>-</v>
      </c>
      <c r="R11" s="180">
        <f>AJ17</f>
        <v>55.8</v>
      </c>
      <c r="T11" s="21" t="str">
        <f t="shared" si="1"/>
        <v>Josey FeyO So Country</v>
      </c>
      <c r="U11" s="109">
        <f t="shared" si="2"/>
        <v>914.53099999999995</v>
      </c>
      <c r="X11" s="3" t="str">
        <f>IFERROR(VLOOKUP('Open 2'!F11,$AE$3:$AF$7,2,TRUE),"")</f>
        <v/>
      </c>
      <c r="Y11" s="8" t="str">
        <f>IFERROR(IF(X11=$Y$1,'Open 2'!F11,""),"")</f>
        <v/>
      </c>
      <c r="Z11" s="8" t="str">
        <f>IFERROR(IF(X11=$Z$1,'Open 2'!F11,""),"")</f>
        <v/>
      </c>
      <c r="AA11" s="8" t="str">
        <f>IFERROR(IF(X11=$AA$1,'Open 2'!F11,""),"")</f>
        <v/>
      </c>
      <c r="AB11" s="8" t="str">
        <f>IFERROR(IF($X11=$AB$1,'Open 2'!F11,""),"")</f>
        <v/>
      </c>
      <c r="AC11" s="8" t="str">
        <f>IFERROR(IF(X11=$AC$1,'Open 2'!F11,""),"")</f>
        <v/>
      </c>
      <c r="AD11" s="18" t="s">
        <v>21</v>
      </c>
      <c r="AE11" s="259"/>
      <c r="AF11" s="73" t="str">
        <f>IF(AG11="-","-",AD11)</f>
        <v>-</v>
      </c>
      <c r="AG11" s="73" t="str">
        <f>IFERROR(INDEX('Open 2'!B:F,MATCH(AI11,'Open 2'!$F:$F,0),1),"-")</f>
        <v>-</v>
      </c>
      <c r="AH11" s="73" t="str">
        <f>IFERROR(INDEX('Open 2'!$B:$F,MATCH(AI11,'Open 2'!$F:$F,0),2),"-")</f>
        <v>-</v>
      </c>
      <c r="AI11" s="8" t="str">
        <f>IFERROR(SMALL($Y$2:$Y$286,AK11),"-")</f>
        <v>-</v>
      </c>
      <c r="AJ11" s="176">
        <f>IF(AS5&gt;0,AS5,"")</f>
        <v>65.099999999999994</v>
      </c>
      <c r="AK11">
        <v>2</v>
      </c>
      <c r="AL11"/>
      <c r="AM11"/>
      <c r="AN11" s="263" t="s">
        <v>76</v>
      </c>
      <c r="AO11" s="263"/>
      <c r="AP11" s="263"/>
      <c r="AQ11" s="174">
        <v>20</v>
      </c>
    </row>
    <row r="12" spans="1:49" ht="16.5" thickBot="1">
      <c r="A12" s="22">
        <f>IF(B12="","",Draw!F12)</f>
        <v>10</v>
      </c>
      <c r="B12" s="23" t="str">
        <f>IFERROR(Draw!G12,"")</f>
        <v>Tianna Doppenberg</v>
      </c>
      <c r="C12" s="23" t="str">
        <f>IFERROR(Draw!H12,"")</f>
        <v>Vegas</v>
      </c>
      <c r="D12" s="62">
        <v>14.609</v>
      </c>
      <c r="E12" s="106">
        <v>1.0999999999999999E-8</v>
      </c>
      <c r="F12" s="107">
        <f>IF(INDEX('Enter Draw'!$D$3:$D$252,MATCH(CONCATENATE('Open 2'!B12,'Open 2'!C12),'Enter Draw'!$Z$3:$Z$252,0),1)="oy",4000+E12,IF(D12="scratch",3000+E12,IF(D12="nt",1000+E12,IF((D12+E12)&gt;5,D12+E12,""))))</f>
        <v>14.609000010999999</v>
      </c>
      <c r="G12" s="107">
        <f t="shared" si="0"/>
        <v>14.609000010999999</v>
      </c>
      <c r="H12" s="90" t="str">
        <f>IF(A12="co",VLOOKUP(CONCATENATE(B12,C12),'Open 1'!T:U,2,FALSE),IF(A12="yco",VLOOKUP(CONCATENATE(B12,C12),Youth!S:U,2,FALSE),IF(OR(AND(D12&gt;1,D12&lt;1050),D12="nt",D12="",D12="scratch"),"","Not valid")))</f>
        <v/>
      </c>
      <c r="L12" s="58">
        <v>3</v>
      </c>
      <c r="M12" s="276"/>
      <c r="N12" s="37" t="str">
        <f>IF($K$13&lt;"3","",'Open 2'!AF18)</f>
        <v>-</v>
      </c>
      <c r="O12" s="26" t="str">
        <f>IF(N12="","",'Open 2'!AG18)</f>
        <v>-</v>
      </c>
      <c r="P12" s="26" t="str">
        <f>IF(O12="","",'Open 2'!AH18)</f>
        <v>-</v>
      </c>
      <c r="Q12" s="48" t="str">
        <f>IF(P12="","",'Open 2'!AI18)</f>
        <v>-</v>
      </c>
      <c r="R12" s="180">
        <f>AJ18</f>
        <v>37.200000000000003</v>
      </c>
      <c r="T12" s="21" t="str">
        <f t="shared" si="1"/>
        <v>Tianna DoppenbergVegas</v>
      </c>
      <c r="U12" s="109">
        <f t="shared" si="2"/>
        <v>14.609</v>
      </c>
      <c r="X12" s="3" t="str">
        <f>IFERROR(VLOOKUP('Open 2'!F12,$AE$3:$AF$7,2,TRUE),"")</f>
        <v/>
      </c>
      <c r="Y12" s="8" t="str">
        <f>IFERROR(IF(X12=$Y$1,'Open 2'!F12,""),"")</f>
        <v/>
      </c>
      <c r="Z12" s="8" t="str">
        <f>IFERROR(IF(X12=$Z$1,'Open 2'!F12,""),"")</f>
        <v/>
      </c>
      <c r="AA12" s="8" t="str">
        <f>IFERROR(IF(X12=$AA$1,'Open 2'!F12,""),"")</f>
        <v/>
      </c>
      <c r="AB12" s="8" t="str">
        <f>IFERROR(IF($X12=$AB$1,'Open 2'!F12,""),"")</f>
        <v/>
      </c>
      <c r="AC12" s="8" t="str">
        <f>IFERROR(IF(X12=$AC$1,'Open 2'!F12,""),"")</f>
        <v/>
      </c>
      <c r="AD12" s="18" t="s">
        <v>24</v>
      </c>
      <c r="AE12" s="259"/>
      <c r="AF12" s="73" t="str">
        <f>IF(AG12="-","-",AD12)</f>
        <v>-</v>
      </c>
      <c r="AG12" s="73" t="str">
        <f>IFERROR(INDEX('Open 2'!B:F,MATCH(AI12,'Open 2'!$F:$F,0),1),"-")</f>
        <v>-</v>
      </c>
      <c r="AH12" s="73" t="str">
        <f>IFERROR(INDEX('Open 2'!$B:$F,MATCH(AI12,'Open 2'!$F:$F,0),2),"-")</f>
        <v>-</v>
      </c>
      <c r="AI12" s="8" t="str">
        <f>IFERROR(SMALL($Y$2:$Y$286,AK12),"-")</f>
        <v>-</v>
      </c>
      <c r="AJ12" s="176">
        <f>IF(AS6&gt;0,AS6,"")</f>
        <v>43.400000000000006</v>
      </c>
      <c r="AK12">
        <v>3</v>
      </c>
      <c r="AL12"/>
      <c r="AM12"/>
      <c r="AN12" s="263" t="s">
        <v>78</v>
      </c>
      <c r="AO12" s="263"/>
      <c r="AP12" s="263"/>
      <c r="AQ12" s="174">
        <f>(AQ10*AQ11)+K3</f>
        <v>620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68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1" t="s">
        <v>12</v>
      </c>
      <c r="K13" s="173" t="str">
        <f>IF(K11&lt;=12,"1",IF(AND(K11&gt;12,K11&lt;=20),"2",IF(AND(K11&gt;20,K11&lt;=40),"3",IF(AND(K11&gt;40,K11&lt;=80),"4",IF(AND(K11&gt;80,K11&lt;=120),"5")))))</f>
        <v>3</v>
      </c>
      <c r="L13" s="58">
        <v>4</v>
      </c>
      <c r="M13" s="276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0" t="str">
        <f>AJ19</f>
        <v/>
      </c>
      <c r="T13" s="21" t="str">
        <f t="shared" si="1"/>
        <v/>
      </c>
      <c r="U13" s="109">
        <f t="shared" si="2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59"/>
      <c r="AF13" s="73" t="str">
        <f>IF(AG13="-","-",AD13)</f>
        <v>-</v>
      </c>
      <c r="AG13" s="73" t="str">
        <f>IFERROR(INDEX('Open 2'!B:F,MATCH(AI13,'Open 2'!$F:$F,0),1),"-")</f>
        <v>-</v>
      </c>
      <c r="AH13" s="73" t="str">
        <f>IFERROR(INDEX('Open 2'!$B:$F,MATCH(AI13,'Open 2'!$F:$F,0),2),"-")</f>
        <v>-</v>
      </c>
      <c r="AI13" s="8" t="str">
        <f>IFERROR(SMALL($Y$2:$Y$286,AK13),"-")</f>
        <v>-</v>
      </c>
      <c r="AJ13" s="176" t="str">
        <f>IF(AS7&gt;0,AS7,"")</f>
        <v/>
      </c>
      <c r="AK13">
        <v>4</v>
      </c>
      <c r="AL13"/>
      <c r="AM13"/>
      <c r="AN13" s="263" t="s">
        <v>10</v>
      </c>
      <c r="AO13" s="263"/>
      <c r="AP13" s="263"/>
      <c r="AQ13" s="174">
        <f>AQ12*AW2</f>
        <v>619.99999999999989</v>
      </c>
    </row>
    <row r="14" spans="1:49" ht="16.5" thickBot="1">
      <c r="A14" s="22">
        <f>IF(B14="","",Draw!F14)</f>
        <v>11</v>
      </c>
      <c r="B14" s="23" t="str">
        <f>IFERROR(Draw!G14,"")</f>
        <v>Tianna Doppenberg</v>
      </c>
      <c r="C14" s="23" t="str">
        <f>IFERROR(Draw!H14,"")</f>
        <v>Oakley</v>
      </c>
      <c r="D14" s="59">
        <v>15.093999999999999</v>
      </c>
      <c r="E14" s="106">
        <v>1.3000000000000001E-8</v>
      </c>
      <c r="F14" s="107">
        <f>IF(INDEX('Enter Draw'!$D$3:$D$252,MATCH(CONCATENATE('Open 2'!B14,'Open 2'!C14),'Enter Draw'!$Z$3:$Z$252,0),1)="oy",4000+E14,IF(D14="scratch",3000+E14,IF(D14="nt",1000+E14,IF((D14+E14)&gt;5,D14+E14,""))))</f>
        <v>15.094000012999999</v>
      </c>
      <c r="G14" s="107">
        <f t="shared" si="0"/>
        <v>15.094000012999999</v>
      </c>
      <c r="H14" s="90" t="str">
        <f>IF(A14="co",VLOOKUP(CONCATENATE(B14,C14),'Open 1'!T:U,2,FALSE),IF(A14="yco",VLOOKUP(CONCATENATE(B14,C14),Youth!S:U,2,FALSE),IF(OR(AND(D14&gt;1,D14&lt;1050),D14="nt",D14="",D14="scratch"),"","Not valid")))</f>
        <v/>
      </c>
      <c r="L14" s="58">
        <v>5</v>
      </c>
      <c r="M14" s="277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3" t="str">
        <f>AJ20</f>
        <v/>
      </c>
      <c r="T14" s="21" t="str">
        <f t="shared" si="1"/>
        <v>Tianna DoppenbergOakley</v>
      </c>
      <c r="U14" s="109">
        <f t="shared" si="2"/>
        <v>15.093999999999999</v>
      </c>
      <c r="X14" s="3" t="str">
        <f>IFERROR(VLOOKUP('Open 2'!F14,$AE$3:$AF$7,2,TRUE),"")</f>
        <v/>
      </c>
      <c r="Y14" s="8" t="str">
        <f>IFERROR(IF(X14=$Y$1,'Open 2'!F14,""),"")</f>
        <v/>
      </c>
      <c r="Z14" s="8" t="str">
        <f>IFERROR(IF(X14=$Z$1,'Open 2'!F14,""),"")</f>
        <v/>
      </c>
      <c r="AA14" s="8" t="str">
        <f>IFERROR(IF(X14=$AA$1,'Open 2'!F14,""),"")</f>
        <v/>
      </c>
      <c r="AB14" s="8" t="str">
        <f>IFERROR(IF($X14=$AB$1,'Open 2'!F14,""),"")</f>
        <v/>
      </c>
      <c r="AC14" s="8" t="str">
        <f>IFERROR(IF(X14=$AC$1,'Open 2'!F14,""),"")</f>
        <v/>
      </c>
      <c r="AD14" s="18" t="s">
        <v>26</v>
      </c>
      <c r="AE14" s="259"/>
      <c r="AF14" s="73" t="str">
        <f>IF(AG14="-","-",AD14)</f>
        <v>-</v>
      </c>
      <c r="AG14" s="73" t="str">
        <f>IFERROR(INDEX('Open 2'!B:F,MATCH(AI14,'Open 2'!$F:$F,0),1),"-")</f>
        <v>-</v>
      </c>
      <c r="AH14" s="73" t="str">
        <f>IFERROR(INDEX('Open 2'!$B:$F,MATCH(AI14,'Open 2'!$F:$F,0),2),"-")</f>
        <v>-</v>
      </c>
      <c r="AI14" s="8" t="str">
        <f>IFERROR(SMALL($Y$2:$Y$286,AK14),"-")</f>
        <v>-</v>
      </c>
      <c r="AJ14" s="176" t="str">
        <f>IF(AS8&gt;0,AS8,"")</f>
        <v/>
      </c>
      <c r="AK14">
        <v>5</v>
      </c>
      <c r="AL14"/>
      <c r="AM14"/>
    </row>
    <row r="15" spans="1:49" ht="16.5" thickBot="1">
      <c r="A15" s="22">
        <f>IF(B15="","",Draw!F15)</f>
        <v>12</v>
      </c>
      <c r="B15" s="23" t="str">
        <f>IFERROR(Draw!G15,"")</f>
        <v>Kristan Soukup</v>
      </c>
      <c r="C15" s="23" t="str">
        <f>IFERROR(Draw!H15,"")</f>
        <v>Crown</v>
      </c>
      <c r="D15" s="64">
        <v>15.198</v>
      </c>
      <c r="E15" s="106">
        <v>1.4E-8</v>
      </c>
      <c r="F15" s="107">
        <f>IF(INDEX('Enter Draw'!$D$3:$D$252,MATCH(CONCATENATE('Open 2'!B15,'Open 2'!C15),'Enter Draw'!$Z$3:$Z$252,0),1)="oy",4000+E15,IF(D15="scratch",3000+E15,IF(D15="nt",1000+E15,IF((D15+E15)&gt;5,D15+E15,""))))</f>
        <v>15.198000014</v>
      </c>
      <c r="G15" s="107">
        <f t="shared" si="0"/>
        <v>15.198000014</v>
      </c>
      <c r="H15" s="90" t="str">
        <f>IF(A15="co",VLOOKUP(CONCATENATE(B15,C15),'Open 1'!T:U,2,FALSE),IF(A15="yco",VLOOKUP(CONCATENATE(B15,C15),Youth!S:U,2,FALSE),IF(OR(AND(D15&gt;1,D15&lt;1050),D15="nt",D15="",D15="scratch"),"","Not valid")))</f>
        <v/>
      </c>
      <c r="J15" s="261" t="s">
        <v>27</v>
      </c>
      <c r="K15" s="262"/>
      <c r="L15" s="58"/>
      <c r="M15" s="41"/>
      <c r="N15" s="50"/>
      <c r="O15" s="28"/>
      <c r="P15" s="28"/>
      <c r="Q15" s="51"/>
      <c r="R15" s="182"/>
      <c r="T15" s="21" t="str">
        <f t="shared" si="1"/>
        <v>Kristan SoukupCrown</v>
      </c>
      <c r="U15" s="109">
        <f t="shared" si="2"/>
        <v>15.198</v>
      </c>
      <c r="X15" s="3" t="str">
        <f>IFERROR(VLOOKUP('Open 2'!F15,$AE$3:$AF$7,2,TRUE),"")</f>
        <v/>
      </c>
      <c r="Y15" s="8" t="str">
        <f>IFERROR(IF(X15=$Y$1,'Open 2'!F15,""),"")</f>
        <v/>
      </c>
      <c r="Z15" s="8" t="str">
        <f>IFERROR(IF(X15=$Z$1,'Open 2'!F15,""),"")</f>
        <v/>
      </c>
      <c r="AA15" s="8" t="str">
        <f>IFERROR(IF(X15=$AA$1,'Open 2'!F15,""),"")</f>
        <v/>
      </c>
      <c r="AB15" s="8" t="str">
        <f>IFERROR(IF($X15=$AB$1,'Open 2'!F15,""),"")</f>
        <v/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7"/>
      <c r="AK15"/>
      <c r="AL15"/>
      <c r="AM15"/>
    </row>
    <row r="16" spans="1:49">
      <c r="A16" s="22">
        <f>IF(B16="","",Draw!F16)</f>
        <v>13</v>
      </c>
      <c r="B16" s="23" t="str">
        <f>IFERROR(Draw!G16,"")</f>
        <v>Londyn Mikkelson</v>
      </c>
      <c r="C16" s="23" t="str">
        <f>IFERROR(Draw!H16,"")</f>
        <v>Rosie</v>
      </c>
      <c r="D16" s="60">
        <v>14.837999999999999</v>
      </c>
      <c r="E16" s="106">
        <v>1.4999999999999999E-8</v>
      </c>
      <c r="F16" s="107">
        <f>IF(INDEX('Enter Draw'!$D$3:$D$252,MATCH(CONCATENATE('Open 2'!B16,'Open 2'!C16),'Enter Draw'!$Z$3:$Z$252,0),1)="oy",4000+E16,IF(D16="scratch",3000+E16,IF(D16="nt",1000+E16,IF((D16+E16)&gt;5,D16+E16,""))))</f>
        <v>14.838000014999999</v>
      </c>
      <c r="G16" s="107">
        <f t="shared" si="0"/>
        <v>14.838000014999999</v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7" t="s">
        <v>30</v>
      </c>
      <c r="K16" s="135" t="s">
        <v>28</v>
      </c>
      <c r="M16" s="264" t="s">
        <v>5</v>
      </c>
      <c r="N16" s="46" t="str">
        <f>'Open 2'!AF22</f>
        <v>-</v>
      </c>
      <c r="O16" s="29" t="str">
        <f>'Open 2'!AG22</f>
        <v>-</v>
      </c>
      <c r="P16" s="29" t="str">
        <f>'Open 2'!AH22</f>
        <v>-</v>
      </c>
      <c r="Q16" s="47" t="str">
        <f>'Open 2'!AI22</f>
        <v>-</v>
      </c>
      <c r="R16" s="179">
        <f>AJ22</f>
        <v>62</v>
      </c>
      <c r="T16" s="21" t="str">
        <f t="shared" si="1"/>
        <v>Londyn MikkelsonRosie</v>
      </c>
      <c r="U16" s="109">
        <f t="shared" si="2"/>
        <v>14.837999999999999</v>
      </c>
      <c r="X16" s="3" t="str">
        <f>IFERROR(VLOOKUP('Open 2'!F16,$AE$3:$AF$7,2,TRUE),"")</f>
        <v/>
      </c>
      <c r="Y16" s="8" t="str">
        <f>IFERROR(IF(X16=$Y$1,'Open 2'!F16,""),"")</f>
        <v/>
      </c>
      <c r="Z16" s="8" t="str">
        <f>IFERROR(IF(X16=$Z$1,'Open 2'!F16,""),"")</f>
        <v/>
      </c>
      <c r="AA16" s="8" t="str">
        <f>IFERROR(IF(X16=$AA$1,'Open 2'!F16,""),"")</f>
        <v/>
      </c>
      <c r="AB16" s="8" t="str">
        <f>IFERROR(IF($X16=$AB$1,'Open 2'!F16,""),"")</f>
        <v/>
      </c>
      <c r="AC16" s="8" t="str">
        <f>IFERROR(IF(X16=$AC$1,'Open 2'!F16,""),"")</f>
        <v/>
      </c>
      <c r="AD16" s="18" t="s">
        <v>20</v>
      </c>
      <c r="AE16" s="259" t="s">
        <v>4</v>
      </c>
      <c r="AF16" s="19" t="str">
        <f>IF(AG16="-","-",AD16)</f>
        <v>-</v>
      </c>
      <c r="AG16" s="19" t="str">
        <f>IFERROR(INDEX('Open 2'!B:F,MATCH(AI16,'Open 2'!F:F,0),1),"-")</f>
        <v>-</v>
      </c>
      <c r="AH16" s="19" t="str">
        <f>IFERROR(INDEX('Open 2'!B:F,MATCH(AI16,'Open 2'!F:F,0),2),"-")</f>
        <v>-</v>
      </c>
      <c r="AI16" s="4" t="str">
        <f>IFERROR(SMALL($Z$2:$Z$286,AK16),"-")</f>
        <v>-</v>
      </c>
      <c r="AJ16" s="177">
        <f>IF(AT4&gt;0,AT4,"")</f>
        <v>93</v>
      </c>
      <c r="AK16">
        <v>1</v>
      </c>
      <c r="AL16"/>
      <c r="AM16"/>
    </row>
    <row r="17" spans="1:39">
      <c r="A17" s="22">
        <f>IF(B17="","",Draw!F17)</f>
        <v>14</v>
      </c>
      <c r="B17" s="23" t="str">
        <f>IFERROR(Draw!G17,"")</f>
        <v>Emily Kruger</v>
      </c>
      <c r="C17" s="23" t="str">
        <f>IFERROR(Draw!H17,"")</f>
        <v>French Iced Stella</v>
      </c>
      <c r="D17" s="60">
        <v>913.94899999999996</v>
      </c>
      <c r="E17" s="106">
        <v>1.6000000000000001E-8</v>
      </c>
      <c r="F17" s="107">
        <f>IF(INDEX('Enter Draw'!$D$3:$D$252,MATCH(CONCATENATE('Open 2'!B17,'Open 2'!C17),'Enter Draw'!$Z$3:$Z$252,0),1)="oy",4000+E17,IF(D17="scratch",3000+E17,IF(D17="nt",1000+E17,IF((D17+E17)&gt;5,D17+E17,""))))</f>
        <v>913.9490000159999</v>
      </c>
      <c r="G17" s="107">
        <f t="shared" si="0"/>
        <v>913.9490000159999</v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7" t="s">
        <v>31</v>
      </c>
      <c r="K17" s="135" t="s">
        <v>29</v>
      </c>
      <c r="M17" s="265"/>
      <c r="N17" s="37" t="str">
        <f>IF($K$13&lt;"2","",'Open 2'!AF23)</f>
        <v>-</v>
      </c>
      <c r="O17" s="26" t="str">
        <f>IF(N17="","",'Open 2'!AG23)</f>
        <v>-</v>
      </c>
      <c r="P17" s="26" t="str">
        <f>IF(O17="","",'Open 2'!AH23)</f>
        <v>-</v>
      </c>
      <c r="Q17" s="48" t="str">
        <f>IF(P17="","",'Open 2'!AI23)</f>
        <v>-</v>
      </c>
      <c r="R17" s="180">
        <f>AJ23</f>
        <v>37.199999999999996</v>
      </c>
      <c r="T17" s="21" t="str">
        <f t="shared" si="1"/>
        <v>Emily KrugerFrench Iced Stella</v>
      </c>
      <c r="U17" s="109">
        <f t="shared" si="2"/>
        <v>913.94899999999996</v>
      </c>
      <c r="X17" s="3" t="str">
        <f>IFERROR(VLOOKUP('Open 2'!F17,$AE$3:$AF$7,2,TRUE),"")</f>
        <v/>
      </c>
      <c r="Y17" s="8" t="str">
        <f>IFERROR(IF(X17=$Y$1,'Open 2'!F17,""),"")</f>
        <v/>
      </c>
      <c r="Z17" s="8" t="str">
        <f>IFERROR(IF(X17=$Z$1,'Open 2'!F17,""),"")</f>
        <v/>
      </c>
      <c r="AA17" s="8" t="str">
        <f>IFERROR(IF(X17=$AA$1,'Open 2'!F17,""),"")</f>
        <v/>
      </c>
      <c r="AB17" s="8" t="str">
        <f>IFERROR(IF($X17=$AB$1,'Open 2'!F17,""),"")</f>
        <v/>
      </c>
      <c r="AC17" s="8" t="str">
        <f>IFERROR(IF(X17=$AC$1,'Open 2'!F17,""),"")</f>
        <v/>
      </c>
      <c r="AD17" s="18" t="s">
        <v>21</v>
      </c>
      <c r="AE17" s="259"/>
      <c r="AF17" s="19" t="str">
        <f>IF(AG17="-","-",AD17)</f>
        <v>-</v>
      </c>
      <c r="AG17" s="19" t="str">
        <f>IFERROR(INDEX('Open 2'!B:F,MATCH(AI17,'Open 2'!F:F,0),1),"-")</f>
        <v>-</v>
      </c>
      <c r="AH17" s="19" t="str">
        <f>IFERROR(INDEX('Open 2'!B:F,MATCH(AI17,'Open 2'!F:F,0),2),"-")</f>
        <v>-</v>
      </c>
      <c r="AI17" s="4" t="str">
        <f>IFERROR(SMALL($Z$2:$Z$286,AK17),"-")</f>
        <v>-</v>
      </c>
      <c r="AJ17" s="177">
        <f>IF(AT5&gt;0,AT5,"")</f>
        <v>55.8</v>
      </c>
      <c r="AK17">
        <v>2</v>
      </c>
      <c r="AL17"/>
      <c r="AM17"/>
    </row>
    <row r="18" spans="1:39" ht="16.5" thickBot="1">
      <c r="A18" s="22">
        <f>IF(B18="","",Draw!F18)</f>
        <v>15</v>
      </c>
      <c r="B18" s="23" t="str">
        <f>IFERROR(Draw!G18,"")</f>
        <v>Jodi Nelson</v>
      </c>
      <c r="C18" s="23" t="str">
        <f>IFERROR(Draw!H18,"")</f>
        <v>Simon</v>
      </c>
      <c r="D18" s="61">
        <v>14.448</v>
      </c>
      <c r="E18" s="106">
        <v>1.7E-8</v>
      </c>
      <c r="F18" s="107">
        <f>IF(INDEX('Enter Draw'!$D$3:$D$252,MATCH(CONCATENATE('Open 2'!B18,'Open 2'!C18),'Enter Draw'!$Z$3:$Z$252,0),1)="oy",4000+E18,IF(D18="scratch",3000+E18,IF(D18="nt",1000+E18,IF((D18+E18)&gt;5,D18+E18,""))))</f>
        <v>14.448000017</v>
      </c>
      <c r="G18" s="107">
        <f t="shared" si="0"/>
        <v>14.448000017</v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38" t="s">
        <v>32</v>
      </c>
      <c r="K18" s="136" t="s">
        <v>71</v>
      </c>
      <c r="M18" s="265"/>
      <c r="N18" s="37" t="str">
        <f>IF($K$13&lt;"3","",'Open 2'!AF24)</f>
        <v>-</v>
      </c>
      <c r="O18" s="26" t="str">
        <f>IF(N18="","",'Open 2'!AG24)</f>
        <v>-</v>
      </c>
      <c r="P18" s="26" t="str">
        <f>IF(O18="","",'Open 2'!AH24)</f>
        <v>-</v>
      </c>
      <c r="Q18" s="48" t="str">
        <f>IF(P18="","",'Open 2'!AI24)</f>
        <v>-</v>
      </c>
      <c r="R18" s="180">
        <f>AJ24</f>
        <v>24.8</v>
      </c>
      <c r="T18" s="21" t="str">
        <f t="shared" si="1"/>
        <v>Jodi NelsonSimon</v>
      </c>
      <c r="U18" s="109">
        <f t="shared" si="2"/>
        <v>14.448</v>
      </c>
      <c r="X18" s="3" t="str">
        <f>IFERROR(VLOOKUP('Open 2'!F18,$AE$3:$AF$7,2,TRUE),"")</f>
        <v/>
      </c>
      <c r="Y18" s="8" t="str">
        <f>IFERROR(IF(X18=$Y$1,'Open 2'!F18,""),"")</f>
        <v/>
      </c>
      <c r="Z18" s="8" t="str">
        <f>IFERROR(IF(X18=$Z$1,'Open 2'!F18,""),"")</f>
        <v/>
      </c>
      <c r="AA18" s="8" t="str">
        <f>IFERROR(IF(X18=$AA$1,'Open 2'!F18,""),"")</f>
        <v/>
      </c>
      <c r="AB18" s="8" t="str">
        <f>IFERROR(IF($X18=$AB$1,'Open 2'!F18,""),"")</f>
        <v/>
      </c>
      <c r="AC18" s="8" t="str">
        <f>IFERROR(IF(X18=$AC$1,'Open 2'!F18,""),"")</f>
        <v/>
      </c>
      <c r="AD18" s="18" t="s">
        <v>24</v>
      </c>
      <c r="AE18" s="259"/>
      <c r="AF18" s="19" t="str">
        <f>IF(AG18="-","-",AD18)</f>
        <v>-</v>
      </c>
      <c r="AG18" s="19" t="str">
        <f>IFERROR(INDEX('Open 2'!B:F,MATCH(AI18,'Open 2'!F:F,0),1),"-")</f>
        <v>-</v>
      </c>
      <c r="AH18" s="19" t="str">
        <f>IFERROR(INDEX('Open 2'!B:F,MATCH(AI18,'Open 2'!F:F,0),2),"-")</f>
        <v>-</v>
      </c>
      <c r="AI18" s="4" t="str">
        <f>IFERROR(SMALL($Z$2:$Z$286,AK18),"-")</f>
        <v>-</v>
      </c>
      <c r="AJ18" s="177">
        <f>IF(AT6&gt;0,AT6,"")</f>
        <v>37.200000000000003</v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68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65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0" t="str">
        <f>AJ25</f>
        <v/>
      </c>
      <c r="T19" s="21" t="str">
        <f t="shared" si="1"/>
        <v/>
      </c>
      <c r="U19" s="109">
        <f t="shared" si="2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59"/>
      <c r="AF19" s="19" t="str">
        <f>IF(AG19="-","-",AD19)</f>
        <v>-</v>
      </c>
      <c r="AG19" s="19" t="str">
        <f>IFERROR(INDEX('Open 2'!B:F,MATCH(AI19,'Open 2'!F:F,0),1),"-")</f>
        <v>-</v>
      </c>
      <c r="AH19" s="19" t="str">
        <f>IFERROR(INDEX('Open 2'!B:F,MATCH(AI19,'Open 2'!F:F,0),2),"-")</f>
        <v>-</v>
      </c>
      <c r="AI19" s="4" t="str">
        <f>IFERROR(SMALL($Z$2:$Z$286,AK19),"-")</f>
        <v>-</v>
      </c>
      <c r="AJ19" s="177" t="str">
        <f>IF(AT7&gt;0,AT7,"")</f>
        <v/>
      </c>
      <c r="AK19">
        <v>4</v>
      </c>
      <c r="AL19"/>
      <c r="AM19"/>
    </row>
    <row r="20" spans="1:39" ht="16.5" thickBot="1">
      <c r="A20" s="22">
        <f>IF(B20="","",Draw!F20)</f>
        <v>16</v>
      </c>
      <c r="B20" s="23" t="str">
        <f>IFERROR(Draw!G20,"")</f>
        <v>Lauren Badgett</v>
      </c>
      <c r="C20" s="23" t="str">
        <f>IFERROR(Draw!H20,"")</f>
        <v>Saintly Olena</v>
      </c>
      <c r="D20" s="59">
        <v>13.935</v>
      </c>
      <c r="E20" s="106">
        <v>1.9000000000000001E-8</v>
      </c>
      <c r="F20" s="107">
        <f>IF(INDEX('Enter Draw'!$D$3:$D$252,MATCH(CONCATENATE('Open 2'!B20,'Open 2'!C20),'Enter Draw'!$Z$3:$Z$252,0),1)="oy",4000+E20,IF(D20="scratch",3000+E20,IF(D20="nt",1000+E20,IF((D20+E20)&gt;5,D20+E20,""))))</f>
        <v>4000.0000000189998</v>
      </c>
      <c r="G20" s="107" t="str">
        <f t="shared" si="0"/>
        <v/>
      </c>
      <c r="H20" s="90" t="str">
        <f>IF(A20="co",VLOOKUP(CONCATENATE(B20,C20),'Open 1'!T:U,2,FALSE),IF(A20="yco",VLOOKUP(CONCATENATE(B20,C20),Youth!S:U,2,FALSE),IF(OR(AND(D20&gt;1,D20&lt;1050),D20="nt",D20="",D20="scratch"),"","Not valid")))</f>
        <v/>
      </c>
      <c r="M20" s="266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3" t="str">
        <f>AJ26</f>
        <v/>
      </c>
      <c r="T20" s="21" t="str">
        <f t="shared" si="1"/>
        <v>Lauren BadgettSaintly Olena</v>
      </c>
      <c r="U20" s="109">
        <f t="shared" si="2"/>
        <v>13.935</v>
      </c>
      <c r="X20" s="3" t="str">
        <f>IFERROR(VLOOKUP('Open 2'!F20,$AE$3:$AF$7,2,TRUE),"")</f>
        <v/>
      </c>
      <c r="Y20" s="8" t="str">
        <f>IFERROR(IF(X20=$Y$1,'Open 2'!F20,""),"")</f>
        <v/>
      </c>
      <c r="Z20" s="8" t="str">
        <f>IFERROR(IF(X20=$Z$1,'Open 2'!F20,""),"")</f>
        <v/>
      </c>
      <c r="AA20" s="8" t="str">
        <f>IFERROR(IF(X20=$AA$1,'Open 2'!F20,""),"")</f>
        <v/>
      </c>
      <c r="AB20" s="8" t="str">
        <f>IFERROR(IF($X20=$AB$1,'Open 2'!F20,""),"")</f>
        <v/>
      </c>
      <c r="AC20" s="8" t="str">
        <f>IFERROR(IF(X20=$AC$1,'Open 2'!F20,""),"")</f>
        <v/>
      </c>
      <c r="AD20" s="18" t="s">
        <v>26</v>
      </c>
      <c r="AE20" s="259"/>
      <c r="AF20" s="19" t="str">
        <f>IF(AG20="-","-",AD20)</f>
        <v>-</v>
      </c>
      <c r="AG20" s="19" t="str">
        <f>IFERROR(INDEX('Open 2'!B:F,MATCH(AI20,'Open 2'!F:F,0),1),"-")</f>
        <v>-</v>
      </c>
      <c r="AH20" s="19" t="str">
        <f>IFERROR(INDEX('Open 2'!B:F,MATCH(AI20,'Open 2'!F:F,0),2),"-")</f>
        <v>-</v>
      </c>
      <c r="AI20" s="4" t="str">
        <f>IFERROR(SMALL($Z$2:$Z$286,AK20),"-")</f>
        <v>-</v>
      </c>
      <c r="AJ20" s="177" t="str">
        <f>IF(AT8&gt;0,AT8,"")</f>
        <v/>
      </c>
      <c r="AK20">
        <v>5</v>
      </c>
      <c r="AL20"/>
      <c r="AM20"/>
    </row>
    <row r="21" spans="1:39" ht="16.5" thickBot="1">
      <c r="A21" s="22">
        <f>IF(B21="","",Draw!F21)</f>
        <v>17</v>
      </c>
      <c r="B21" s="23" t="str">
        <f>IFERROR(Draw!G21,"")</f>
        <v>Jayla Schley</v>
      </c>
      <c r="C21" s="23" t="str">
        <f>IFERROR(Draw!H21,"")</f>
        <v>Stella</v>
      </c>
      <c r="D21" s="60">
        <v>15.76</v>
      </c>
      <c r="E21" s="106">
        <v>2E-8</v>
      </c>
      <c r="F21" s="107">
        <f>IF(INDEX('Enter Draw'!$D$3:$D$252,MATCH(CONCATENATE('Open 2'!B21,'Open 2'!C21),'Enter Draw'!$Z$3:$Z$252,0),1)="oy",4000+E21,IF(D21="scratch",3000+E21,IF(D21="nt",1000+E21,IF((D21+E21)&gt;5,D21+E21,""))))</f>
        <v>15.76000002</v>
      </c>
      <c r="G21" s="107">
        <f t="shared" si="0"/>
        <v>15.76000002</v>
      </c>
      <c r="H21" s="90" t="str">
        <f>IF(A21="co",VLOOKUP(CONCATENATE(B21,C21),'Open 1'!T:U,2,FALSE),IF(A21="yco",VLOOKUP(CONCATENATE(B21,C21),Youth!S:U,2,FALSE),IF(OR(AND(D21&gt;1,D21&lt;1050),D21="nt",D21="",D21="scratch"),"","Not valid")))</f>
        <v/>
      </c>
      <c r="K21" s="56"/>
      <c r="M21" s="42"/>
      <c r="N21" s="50"/>
      <c r="O21" s="28"/>
      <c r="P21" s="28"/>
      <c r="Q21" s="51"/>
      <c r="R21" s="182"/>
      <c r="T21" s="21" t="str">
        <f t="shared" si="1"/>
        <v>Jayla SchleyStella</v>
      </c>
      <c r="U21" s="109">
        <f t="shared" si="2"/>
        <v>15.76</v>
      </c>
      <c r="X21" s="3" t="str">
        <f>IFERROR(VLOOKUP('Open 2'!F21,$AE$3:$AF$7,2,TRUE),"")</f>
        <v/>
      </c>
      <c r="Y21" s="8" t="str">
        <f>IFERROR(IF(X21=$Y$1,'Open 2'!F21,""),"")</f>
        <v/>
      </c>
      <c r="Z21" s="8" t="str">
        <f>IFERROR(IF(X21=$Z$1,'Open 2'!F21,""),"")</f>
        <v/>
      </c>
      <c r="AA21" s="8" t="str">
        <f>IFERROR(IF(X21=$AA$1,'Open 2'!F21,""),"")</f>
        <v/>
      </c>
      <c r="AB21" s="8" t="str">
        <f>IFERROR(IF($X21=$AB$1,'Open 2'!F21,""),"")</f>
        <v/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7"/>
      <c r="AK21"/>
      <c r="AL21"/>
      <c r="AM21"/>
    </row>
    <row r="22" spans="1:39">
      <c r="A22" s="22">
        <f>IF(B22="","",Draw!F22)</f>
        <v>18</v>
      </c>
      <c r="B22" s="23" t="str">
        <f>IFERROR(Draw!G22,"")</f>
        <v>Jill Moody</v>
      </c>
      <c r="C22" s="23" t="str">
        <f>IFERROR(Draw!H22,"")</f>
        <v>Cher</v>
      </c>
      <c r="D22" s="60">
        <v>16.643000000000001</v>
      </c>
      <c r="E22" s="106">
        <v>2.0999999999999999E-8</v>
      </c>
      <c r="F22" s="107">
        <f>IF(INDEX('Enter Draw'!$D$3:$D$252,MATCH(CONCATENATE('Open 2'!B22,'Open 2'!C22),'Enter Draw'!$Z$3:$Z$252,0),1)="oy",4000+E22,IF(D22="scratch",3000+E22,IF(D22="nt",1000+E22,IF((D22+E22)&gt;5,D22+E22,""))))</f>
        <v>16.643000021000002</v>
      </c>
      <c r="G22" s="107">
        <f t="shared" si="0"/>
        <v>16.643000021000002</v>
      </c>
      <c r="H22" s="90" t="str">
        <f>IF(A22="co",VLOOKUP(CONCATENATE(B22,C22),'Open 1'!T:U,2,FALSE),IF(A22="yco",VLOOKUP(CONCATENATE(B22,C22),Youth!S:U,2,FALSE),IF(OR(AND(D22&gt;1,D22&lt;1050),D22="nt",D22="",D22="scratch"),"","Not valid")))</f>
        <v/>
      </c>
      <c r="J22" s="58"/>
      <c r="M22" s="267" t="s">
        <v>6</v>
      </c>
      <c r="N22" s="46" t="str">
        <f>'Open 2'!AF28</f>
        <v>-</v>
      </c>
      <c r="O22" s="29" t="str">
        <f>'Open 2'!AG28</f>
        <v>-</v>
      </c>
      <c r="P22" s="29" t="str">
        <f>'Open 2'!AH28</f>
        <v>-</v>
      </c>
      <c r="Q22" s="47" t="str">
        <f>'Open 2'!AI28</f>
        <v>-</v>
      </c>
      <c r="R22" s="179">
        <f>AJ28</f>
        <v>46.5</v>
      </c>
      <c r="T22" s="21" t="str">
        <f t="shared" si="1"/>
        <v>Jill MoodyCher</v>
      </c>
      <c r="U22" s="109">
        <f t="shared" si="2"/>
        <v>16.643000000000001</v>
      </c>
      <c r="X22" s="3" t="str">
        <f>IFERROR(VLOOKUP('Open 2'!F22,$AE$3:$AF$7,2,TRUE),"")</f>
        <v/>
      </c>
      <c r="Y22" s="8" t="str">
        <f>IFERROR(IF(X22=$Y$1,'Open 2'!F22,""),"")</f>
        <v/>
      </c>
      <c r="Z22" s="8" t="str">
        <f>IFERROR(IF(X22=$Z$1,'Open 2'!F22,""),"")</f>
        <v/>
      </c>
      <c r="AA22" s="8" t="str">
        <f>IFERROR(IF(X22=$AA$1,'Open 2'!F22,""),"")</f>
        <v/>
      </c>
      <c r="AB22" s="8" t="str">
        <f>IFERROR(IF($X22=$AB$1,'Open 2'!F22,""),"")</f>
        <v/>
      </c>
      <c r="AC22" s="8" t="str">
        <f>IFERROR(IF(X22=$AC$1,'Open 2'!F22,""),"")</f>
        <v/>
      </c>
      <c r="AD22" s="18" t="s">
        <v>20</v>
      </c>
      <c r="AE22" s="259" t="s">
        <v>5</v>
      </c>
      <c r="AF22" s="19" t="str">
        <f>IF(AG22="-","-","1st")</f>
        <v>-</v>
      </c>
      <c r="AG22" s="19" t="str">
        <f>IFERROR(INDEX('Open 2'!B:F,MATCH(AI22,'Open 2'!F:F,0),1),"-")</f>
        <v>-</v>
      </c>
      <c r="AH22" s="19" t="str">
        <f>IFERROR(INDEX('Open 2'!B:F,MATCH(AI22,'Open 2'!F:F,0),2),"-")</f>
        <v>-</v>
      </c>
      <c r="AI22" s="78" t="str">
        <f>IFERROR(SMALL($AA$2:$AA$286,AK22),"-")</f>
        <v>-</v>
      </c>
      <c r="AJ22" s="177">
        <f>IF(AU4&gt;0,AU4,"")</f>
        <v>62</v>
      </c>
      <c r="AK22">
        <v>1</v>
      </c>
      <c r="AL22"/>
      <c r="AM22"/>
    </row>
    <row r="23" spans="1:39">
      <c r="A23" s="22">
        <f>IF(B23="","",Draw!F23)</f>
        <v>19</v>
      </c>
      <c r="B23" s="23" t="str">
        <f>IFERROR(Draw!G23,"")</f>
        <v xml:space="preserve">Jill Moody </v>
      </c>
      <c r="C23" s="23" t="str">
        <f>IFERROR(Draw!H23,"")</f>
        <v>Tanya</v>
      </c>
      <c r="D23" s="60"/>
      <c r="E23" s="106">
        <v>2.1999999999999998E-8</v>
      </c>
      <c r="F23" s="107" t="str">
        <f>IF(INDEX('Enter Draw'!$D$3:$D$252,MATCH(CONCATENATE('Open 2'!B23,'Open 2'!C23),'Enter Draw'!$Z$3:$Z$252,0),1)="oy",4000+E23,IF(D23="scratch",3000+E23,IF(D23="nt",1000+E23,IF((D23+E23)&gt;5,D23+E23,""))))</f>
        <v/>
      </c>
      <c r="G23" s="107" t="str">
        <f t="shared" si="0"/>
        <v/>
      </c>
      <c r="H23" s="90" t="str">
        <f>IF(A23="co",VLOOKUP(CONCATENATE(B23,C23),'Open 1'!T:U,2,FALSE),IF(A23="yco",VLOOKUP(CONCATENATE(B23,C23),Youth!S:U,2,FALSE),IF(OR(AND(D23&gt;1,D23&lt;1050),D23="nt",D23="",D23="scratch"),"","Not valid")))</f>
        <v/>
      </c>
      <c r="J23" s="56"/>
      <c r="M23" s="268"/>
      <c r="N23" s="37" t="str">
        <f>IF($K$13&lt;"2","",'Open 2'!AF29)</f>
        <v>-</v>
      </c>
      <c r="O23" s="26" t="str">
        <f>IF(N23="","",'Open 2'!AG29)</f>
        <v>-</v>
      </c>
      <c r="P23" s="26" t="str">
        <f>IF(O23="","",'Open 2'!AH29)</f>
        <v>-</v>
      </c>
      <c r="Q23" s="48" t="str">
        <f>IF(P23="","",'Open 2'!AI29)</f>
        <v>-</v>
      </c>
      <c r="R23" s="180">
        <f>AJ29</f>
        <v>27.9</v>
      </c>
      <c r="T23" s="21" t="str">
        <f t="shared" si="1"/>
        <v>Jill Moody Tanya</v>
      </c>
      <c r="U23" s="109">
        <f t="shared" si="2"/>
        <v>0</v>
      </c>
      <c r="X23" s="3" t="str">
        <f>IFERROR(VLOOKUP('Open 2'!F23,$AE$3:$AF$7,2,TRUE),"")</f>
        <v/>
      </c>
      <c r="Y23" s="8" t="str">
        <f>IFERROR(IF(X23=$Y$1,'Open 2'!F23,""),"")</f>
        <v/>
      </c>
      <c r="Z23" s="8" t="str">
        <f>IFERROR(IF(X23=$Z$1,'Open 2'!F23,""),"")</f>
        <v/>
      </c>
      <c r="AA23" s="8" t="str">
        <f>IFERROR(IF(X23=$AA$1,'Open 2'!F23,""),"")</f>
        <v/>
      </c>
      <c r="AB23" s="8" t="str">
        <f>IFERROR(IF($X23=$AB$1,'Open 2'!F23,""),"")</f>
        <v/>
      </c>
      <c r="AC23" s="8" t="str">
        <f>IFERROR(IF(X23=$AC$1,'Open 2'!F23,""),"")</f>
        <v/>
      </c>
      <c r="AD23" s="18" t="s">
        <v>21</v>
      </c>
      <c r="AE23" s="259"/>
      <c r="AF23" s="19" t="str">
        <f>IF(AG23="-","-","2nd")</f>
        <v>-</v>
      </c>
      <c r="AG23" s="19" t="str">
        <f>IFERROR(INDEX('Open 2'!B:F,MATCH(AI23,'Open 2'!F:F,0),1),"-")</f>
        <v>-</v>
      </c>
      <c r="AH23" s="19" t="str">
        <f>IFERROR(INDEX('Open 2'!B:F,MATCH(AI23,'Open 2'!F:F,0),2),"-")</f>
        <v>-</v>
      </c>
      <c r="AI23" s="78" t="str">
        <f>IFERROR(SMALL($AA$2:$AA$286,AK23),"-")</f>
        <v>-</v>
      </c>
      <c r="AJ23" s="177">
        <f>IF(AU5&gt;0,AU5,"")</f>
        <v>37.199999999999996</v>
      </c>
      <c r="AK23">
        <v>2</v>
      </c>
      <c r="AL23"/>
      <c r="AM23"/>
    </row>
    <row r="24" spans="1:39">
      <c r="A24" s="22">
        <f>IF(B24="","",Draw!F24)</f>
        <v>20</v>
      </c>
      <c r="B24" s="23" t="str">
        <f>IFERROR(Draw!G24,"")</f>
        <v>Sindi Jandreau</v>
      </c>
      <c r="C24" s="23" t="str">
        <f>IFERROR(Draw!H24,"")</f>
        <v>Gringo</v>
      </c>
      <c r="D24" s="62"/>
      <c r="E24" s="106">
        <v>2.3000000000000001E-8</v>
      </c>
      <c r="F24" s="107" t="str">
        <f>IF(INDEX('Enter Draw'!$D$3:$D$252,MATCH(CONCATENATE('Open 2'!B24,'Open 2'!C24),'Enter Draw'!$Z$3:$Z$252,0),1)="oy",4000+E24,IF(D24="scratch",3000+E24,IF(D24="nt",1000+E24,IF((D24+E24)&gt;5,D24+E24,""))))</f>
        <v/>
      </c>
      <c r="G24" s="107" t="str">
        <f t="shared" si="0"/>
        <v/>
      </c>
      <c r="H24" s="90" t="str">
        <f>IF(A24="co",VLOOKUP(CONCATENATE(B24,C24),'Open 1'!T:U,2,FALSE),IF(A24="yco",VLOOKUP(CONCATENATE(B24,C24),Youth!S:U,2,FALSE),IF(OR(AND(D24&gt;1,D24&lt;1050),D24="nt",D24="",D24="scratch"),"","Not valid")))</f>
        <v/>
      </c>
      <c r="M24" s="268"/>
      <c r="N24" s="37" t="str">
        <f>IF($K$13&lt;"3","",'Open 2'!AF30)</f>
        <v>-</v>
      </c>
      <c r="O24" s="26" t="str">
        <f>IF(N24="","",'Open 2'!AG30)</f>
        <v>-</v>
      </c>
      <c r="P24" s="26" t="str">
        <f>IF(O24="","",'Open 2'!AH30)</f>
        <v>-</v>
      </c>
      <c r="Q24" s="48" t="str">
        <f>IF(P24="","",'Open 2'!AI30)</f>
        <v>-</v>
      </c>
      <c r="R24" s="180">
        <f>AJ30</f>
        <v>18.600000000000001</v>
      </c>
      <c r="T24" s="21" t="str">
        <f t="shared" si="1"/>
        <v>Sindi JandreauGringo</v>
      </c>
      <c r="U24" s="109">
        <f t="shared" si="2"/>
        <v>0</v>
      </c>
      <c r="X24" s="3" t="str">
        <f>IFERROR(VLOOKUP('Open 2'!F24,$AE$3:$AF$7,2,TRUE),"")</f>
        <v/>
      </c>
      <c r="Y24" s="8" t="str">
        <f>IFERROR(IF(X24=$Y$1,'Open 2'!F24,""),"")</f>
        <v/>
      </c>
      <c r="Z24" s="8" t="str">
        <f>IFERROR(IF(X24=$Z$1,'Open 2'!F24,""),"")</f>
        <v/>
      </c>
      <c r="AA24" s="8" t="str">
        <f>IFERROR(IF(X24=$AA$1,'Open 2'!F24,""),"")</f>
        <v/>
      </c>
      <c r="AB24" s="8" t="str">
        <f>IFERROR(IF($X24=$AB$1,'Open 2'!F24,""),"")</f>
        <v/>
      </c>
      <c r="AC24" s="8" t="str">
        <f>IFERROR(IF(X24=$AC$1,'Open 2'!F24,""),"")</f>
        <v/>
      </c>
      <c r="AD24" s="18" t="s">
        <v>24</v>
      </c>
      <c r="AE24" s="259"/>
      <c r="AF24" s="19" t="str">
        <f>IF(AG24="-","-","3rd")</f>
        <v>-</v>
      </c>
      <c r="AG24" s="19" t="str">
        <f>IFERROR(INDEX('Open 2'!B:F,MATCH(AI24,'Open 2'!F:F,0),1),"-")</f>
        <v>-</v>
      </c>
      <c r="AH24" s="19" t="str">
        <f>IFERROR(INDEX('Open 2'!B:F,MATCH(AI24,'Open 2'!F:F,0),2),"-")</f>
        <v>-</v>
      </c>
      <c r="AI24" s="78" t="str">
        <f>IFERROR(SMALL($AA$2:$AA$286,AK24),"-")</f>
        <v>-</v>
      </c>
      <c r="AJ24" s="177">
        <f>IF(AU6&gt;0,AU6,"")</f>
        <v>24.8</v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68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68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0" t="str">
        <f>AJ31</f>
        <v/>
      </c>
      <c r="T25" s="21" t="str">
        <f t="shared" si="1"/>
        <v/>
      </c>
      <c r="U25" s="109">
        <f t="shared" si="2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59"/>
      <c r="AF25" s="19" t="str">
        <f>IF(AG25="-","-","4th")</f>
        <v>-</v>
      </c>
      <c r="AG25" s="19" t="str">
        <f>IFERROR(INDEX('Open 2'!B:F,MATCH(AI25,'Open 2'!F:F,0),1),"-")</f>
        <v>-</v>
      </c>
      <c r="AH25" s="19" t="str">
        <f>IFERROR(INDEX('Open 2'!B:F,MATCH(AI25,'Open 2'!F:F,0),2),"-")</f>
        <v>-</v>
      </c>
      <c r="AI25" s="78" t="str">
        <f>IFERROR(SMALL($AA$2:$AA$286,AK25),"-")</f>
        <v>-</v>
      </c>
      <c r="AJ25" s="177" t="str">
        <f>IF(AU7&gt;0,AU7,"")</f>
        <v/>
      </c>
      <c r="AK25">
        <v>4</v>
      </c>
      <c r="AL25"/>
      <c r="AM25"/>
    </row>
    <row r="26" spans="1:39" ht="16.5" thickBot="1">
      <c r="A26" s="22">
        <f>IF(B26="","",Draw!F26)</f>
        <v>21</v>
      </c>
      <c r="B26" s="23" t="str">
        <f>IFERROR(Draw!G26,"")</f>
        <v>Makayla Cross</v>
      </c>
      <c r="C26" s="23" t="str">
        <f>IFERROR(Draw!H26,"")</f>
        <v>Rio</v>
      </c>
      <c r="D26" s="166"/>
      <c r="E26" s="106">
        <v>2.4999999999999999E-8</v>
      </c>
      <c r="F26" s="107" t="str">
        <f>IF(INDEX('Enter Draw'!$D$3:$D$252,MATCH(CONCATENATE('Open 2'!B26,'Open 2'!C26),'Enter Draw'!$Z$3:$Z$252,0),1)="oy",4000+E26,IF(D26="scratch",3000+E26,IF(D26="nt",1000+E26,IF((D26+E26)&gt;5,D26+E26,""))))</f>
        <v/>
      </c>
      <c r="G26" s="107" t="str">
        <f t="shared" si="0"/>
        <v/>
      </c>
      <c r="H26" s="90" t="str">
        <f>IF(A26="co",VLOOKUP(CONCATENATE(B26,C26),'Open 1'!T:U,2,FALSE),IF(A26="yco",VLOOKUP(CONCATENATE(B26,C26),Youth!S:U,2,FALSE),IF(OR(AND(D26&gt;1,D26&lt;1050),D26="nt",D26="",D26="scratch"),"","Not valid")))</f>
        <v/>
      </c>
      <c r="M26" s="269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3" t="str">
        <f>AJ32</f>
        <v/>
      </c>
      <c r="T26" s="21" t="str">
        <f t="shared" si="1"/>
        <v>Makayla CrossRio</v>
      </c>
      <c r="U26" s="109">
        <f t="shared" si="2"/>
        <v>0</v>
      </c>
      <c r="X26" s="3" t="str">
        <f>IFERROR(VLOOKUP('Open 2'!F26,$AE$3:$AF$7,2,TRUE),"")</f>
        <v/>
      </c>
      <c r="Y26" s="8" t="str">
        <f>IFERROR(IF(X26=$Y$1,'Open 2'!F26,""),"")</f>
        <v/>
      </c>
      <c r="Z26" s="8" t="str">
        <f>IFERROR(IF(X26=$Z$1,'Open 2'!F26,""),"")</f>
        <v/>
      </c>
      <c r="AA26" s="8" t="str">
        <f>IFERROR(IF(X26=$AA$1,'Open 2'!F26,""),"")</f>
        <v/>
      </c>
      <c r="AB26" s="8" t="str">
        <f>IFERROR(IF($X26=$AB$1,'Open 2'!F26,""),"")</f>
        <v/>
      </c>
      <c r="AC26" s="8" t="str">
        <f>IFERROR(IF(X26=$AC$1,'Open 2'!F26,""),"")</f>
        <v/>
      </c>
      <c r="AD26" s="18" t="s">
        <v>26</v>
      </c>
      <c r="AE26" s="259"/>
      <c r="AF26" s="19" t="str">
        <f>IF(AG26="-","-","5th")</f>
        <v>-</v>
      </c>
      <c r="AG26" s="19" t="str">
        <f>IFERROR(INDEX('Open 2'!B:F,MATCH(AI26,'Open 2'!F:F,0),1),"-")</f>
        <v>-</v>
      </c>
      <c r="AH26" s="19" t="str">
        <f>IFERROR(INDEX('Open 2'!B:F,MATCH(AI26,'Open 2'!F:F,0),2),"-")</f>
        <v>-</v>
      </c>
      <c r="AI26" s="78" t="str">
        <f>IFERROR(SMALL($AA$2:$AA$286,AK26),"-")</f>
        <v>-</v>
      </c>
      <c r="AJ26" s="177" t="str">
        <f>IF(AU8&gt;0,AU8,"")</f>
        <v/>
      </c>
      <c r="AK26">
        <v>5</v>
      </c>
      <c r="AL26"/>
      <c r="AM26"/>
    </row>
    <row r="27" spans="1:39" ht="16.5" thickBot="1">
      <c r="A27" s="22">
        <f>IF(B27="","",Draw!F27)</f>
        <v>22</v>
      </c>
      <c r="B27" s="23" t="str">
        <f>IFERROR(Draw!G27,"")</f>
        <v>Maddie Vansurkam</v>
      </c>
      <c r="C27" s="23" t="str">
        <f>IFERROR(Draw!H27,"")</f>
        <v>Doc</v>
      </c>
      <c r="D27" s="60"/>
      <c r="E27" s="106">
        <v>2.6000000000000001E-8</v>
      </c>
      <c r="F27" s="107">
        <f>IF(INDEX('Enter Draw'!$D$3:$D$252,MATCH(CONCATENATE('Open 2'!B27,'Open 2'!C27),'Enter Draw'!$Z$3:$Z$252,0),1)="oy",4000+E27,IF(D27="scratch",3000+E27,IF(D27="nt",1000+E27,IF((D27+E27)&gt;5,D27+E27,""))))</f>
        <v>4000.0000000260002</v>
      </c>
      <c r="G27" s="107" t="str">
        <f t="shared" si="0"/>
        <v/>
      </c>
      <c r="H27" s="90" t="str">
        <f>IF(A27="co",VLOOKUP(CONCATENATE(B27,C27),'Open 1'!T:U,2,FALSE),IF(A27="yco",VLOOKUP(CONCATENATE(B27,C27),Youth!S:U,2,FALSE),IF(OR(AND(D27&gt;1,D27&lt;1050),D27="nt",D27="",D27="scratch"),"","Not valid")))</f>
        <v/>
      </c>
      <c r="M27" s="80"/>
      <c r="N27" s="85"/>
      <c r="O27" s="86"/>
      <c r="P27" s="86"/>
      <c r="Q27" s="87"/>
      <c r="R27" s="184"/>
      <c r="T27" s="21" t="str">
        <f t="shared" si="1"/>
        <v>Maddie VansurkamDoc</v>
      </c>
      <c r="U27" s="109">
        <f t="shared" si="2"/>
        <v>0</v>
      </c>
      <c r="X27" s="3" t="str">
        <f>IFERROR(VLOOKUP('Open 2'!F27,$AE$3:$AF$7,2,TRUE),"")</f>
        <v/>
      </c>
      <c r="Y27" s="8" t="str">
        <f>IFERROR(IF(X27=$Y$1,'Open 2'!F27,""),"")</f>
        <v/>
      </c>
      <c r="Z27" s="8" t="str">
        <f>IFERROR(IF(X27=$Z$1,'Open 2'!F27,""),"")</f>
        <v/>
      </c>
      <c r="AA27" s="8" t="str">
        <f>IFERROR(IF(X27=$AA$1,'Open 2'!F27,""),"")</f>
        <v/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7"/>
      <c r="AK27"/>
      <c r="AL27"/>
      <c r="AM27"/>
    </row>
    <row r="28" spans="1:39">
      <c r="A28" s="22">
        <f>IF(B28="","",Draw!F28)</f>
        <v>23</v>
      </c>
      <c r="B28" s="23" t="str">
        <f>IFERROR(Draw!G28,"")</f>
        <v>Raelin Jurgens</v>
      </c>
      <c r="C28" s="23" t="str">
        <f>IFERROR(Draw!H28,"")</f>
        <v>Daisy</v>
      </c>
      <c r="D28" s="59"/>
      <c r="E28" s="106">
        <v>2.7E-8</v>
      </c>
      <c r="F28" s="107" t="str">
        <f>IF(INDEX('Enter Draw'!$D$3:$D$252,MATCH(CONCATENATE('Open 2'!B28,'Open 2'!C28),'Enter Draw'!$Z$3:$Z$252,0),1)="oy",4000+E28,IF(D28="scratch",3000+E28,IF(D28="nt",1000+E28,IF((D28+E28)&gt;5,D28+E28,""))))</f>
        <v/>
      </c>
      <c r="G28" s="107" t="str">
        <f t="shared" si="0"/>
        <v/>
      </c>
      <c r="H28" s="90" t="str">
        <f>IF(A28="co",VLOOKUP(CONCATENATE(B28,C28),'Open 1'!T:U,2,FALSE),IF(A28="yco",VLOOKUP(CONCATENATE(B28,C28),Youth!S:U,2,FALSE),IF(OR(AND(D28&gt;1,D28&lt;1050),D28="nt",D28="",D28="scratch"),"","Not valid")))</f>
        <v/>
      </c>
      <c r="M28" s="256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79"/>
      <c r="T28" s="21" t="str">
        <f t="shared" si="1"/>
        <v>Raelin JurgensDaisy</v>
      </c>
      <c r="U28" s="109">
        <f t="shared" si="2"/>
        <v>0</v>
      </c>
      <c r="X28" s="3" t="str">
        <f>IFERROR(VLOOKUP('Open 2'!F28,$AE$3:$AF$7,2,TRUE),"")</f>
        <v/>
      </c>
      <c r="Y28" s="8" t="str">
        <f>IFERROR(IF(X28=$Y$1,'Open 2'!F28,""),"")</f>
        <v/>
      </c>
      <c r="Z28" s="8" t="str">
        <f>IFERROR(IF(X28=$Z$1,'Open 2'!F28,""),"")</f>
        <v/>
      </c>
      <c r="AA28" s="8" t="str">
        <f>IFERROR(IF(X28=$AA$1,'Open 2'!F28,""),"")</f>
        <v/>
      </c>
      <c r="AB28" s="8" t="str">
        <f>IFERROR(IF($X28=$AB$1,'Open 2'!F28,""),"")</f>
        <v/>
      </c>
      <c r="AC28" s="8" t="str">
        <f>IFERROR(IF(X28=$AC$1,'Open 2'!F28,""),"")</f>
        <v/>
      </c>
      <c r="AD28" s="18" t="s">
        <v>20</v>
      </c>
      <c r="AE28" s="259" t="s">
        <v>6</v>
      </c>
      <c r="AF28" s="19" t="str">
        <f>IF(AG28="-","-","1st")</f>
        <v>-</v>
      </c>
      <c r="AG28" s="19" t="str">
        <f>IFERROR(INDEX('Open 2'!B:F,MATCH(AI28,'Open 2'!F:F,0),1),"-")</f>
        <v>-</v>
      </c>
      <c r="AH28" s="19" t="str">
        <f>IFERROR(INDEX('Open 2'!B:F,MATCH(AI28,'Open 2'!F:F,0),2),"-")</f>
        <v>-</v>
      </c>
      <c r="AI28" s="4" t="str">
        <f>IFERROR(IF(SMALL($AB$2:$AB$286,AK28)&lt;900,SMALL($AB$2:$AB$286,AK28),"-"),"-")</f>
        <v>-</v>
      </c>
      <c r="AJ28" s="177">
        <f>IF(AV4&gt;0,AV4,"")</f>
        <v>46.5</v>
      </c>
      <c r="AK28">
        <v>1</v>
      </c>
      <c r="AL28"/>
      <c r="AM28"/>
    </row>
    <row r="29" spans="1:39">
      <c r="A29" s="22">
        <f>IF(B29="","",Draw!F29)</f>
        <v>24</v>
      </c>
      <c r="B29" s="23" t="str">
        <f>IFERROR(Draw!G29,"")</f>
        <v>Sara VanDuysen</v>
      </c>
      <c r="C29" s="23" t="str">
        <f>IFERROR(Draw!H29,"")</f>
        <v>Lil Haida Boon</v>
      </c>
      <c r="D29" s="60"/>
      <c r="E29" s="106">
        <v>2.7999999999999999E-8</v>
      </c>
      <c r="F29" s="107" t="str">
        <f>IF(INDEX('Enter Draw'!$D$3:$D$252,MATCH(CONCATENATE('Open 2'!B29,'Open 2'!C29),'Enter Draw'!$Z$3:$Z$252,0),1)="oy",4000+E29,IF(D29="scratch",3000+E29,IF(D29="nt",1000+E29,IF((D29+E29)&gt;5,D29+E29,""))))</f>
        <v/>
      </c>
      <c r="G29" s="107" t="str">
        <f t="shared" si="0"/>
        <v/>
      </c>
      <c r="H29" s="90" t="str">
        <f>IF(A29="co",VLOOKUP(CONCATENATE(B29,C29),'Open 1'!T:U,2,FALSE),IF(A29="yco",VLOOKUP(CONCATENATE(B29,C29),Youth!S:U,2,FALSE),IF(OR(AND(D29&gt;1,D29&lt;1050),D29="nt",D29="",D29="scratch"),"","Not valid")))</f>
        <v/>
      </c>
      <c r="M29" s="257"/>
      <c r="N29" s="37" t="str">
        <f>IF($K$13&lt;"2","",'Open 2'!AF35)</f>
        <v>-</v>
      </c>
      <c r="O29" s="26" t="str">
        <f>IF(N29="","",'Open 2'!AG35)</f>
        <v>-</v>
      </c>
      <c r="P29" s="26" t="str">
        <f>IF(O29="","",'Open 2'!AH35)</f>
        <v>-</v>
      </c>
      <c r="Q29" s="48" t="str">
        <f>IF(P29="","",'Open 2'!AI35)</f>
        <v>-</v>
      </c>
      <c r="R29" s="180"/>
      <c r="T29" s="21" t="str">
        <f t="shared" si="1"/>
        <v>Sara VanDuysenLil Haida Boon</v>
      </c>
      <c r="U29" s="109">
        <f t="shared" si="2"/>
        <v>0</v>
      </c>
      <c r="X29" s="3" t="str">
        <f>IFERROR(VLOOKUP('Open 2'!F29,$AE$3:$AF$7,2,TRUE),"")</f>
        <v/>
      </c>
      <c r="Y29" s="8" t="str">
        <f>IFERROR(IF(X29=$Y$1,'Open 2'!F29,""),"")</f>
        <v/>
      </c>
      <c r="Z29" s="8" t="str">
        <f>IFERROR(IF(X29=$Z$1,'Open 2'!F29,""),"")</f>
        <v/>
      </c>
      <c r="AA29" s="8" t="str">
        <f>IFERROR(IF(X29=$AA$1,'Open 2'!F29,""),"")</f>
        <v/>
      </c>
      <c r="AB29" s="8" t="str">
        <f>IFERROR(IF($X29=$AB$1,'Open 2'!F29,""),"")</f>
        <v/>
      </c>
      <c r="AC29" s="8" t="str">
        <f>IFERROR(IF(X29=$AC$1,'Open 2'!F29,""),"")</f>
        <v/>
      </c>
      <c r="AD29" s="18" t="s">
        <v>21</v>
      </c>
      <c r="AE29" s="259"/>
      <c r="AF29" s="19" t="str">
        <f>IF(AG29="-","-","2nd")</f>
        <v>-</v>
      </c>
      <c r="AG29" s="19" t="str">
        <f>IFERROR(INDEX('Open 2'!B:F,MATCH(AI29,'Open 2'!F:F,0),1),"-")</f>
        <v>-</v>
      </c>
      <c r="AH29" s="19" t="str">
        <f>IFERROR(INDEX('Open 2'!B:F,MATCH(AI29,'Open 2'!F:F,0),2),"-")</f>
        <v>-</v>
      </c>
      <c r="AI29" s="4" t="str">
        <f>IFERROR(IF(SMALL($AB$2:$AB$286,AK29)&lt;900,SMALL($AB$2:$AB$286,AK29),"-"),"-")</f>
        <v>-</v>
      </c>
      <c r="AJ29" s="177">
        <f>IF(AV5&gt;0,AV5,"")</f>
        <v>27.9</v>
      </c>
      <c r="AK29">
        <v>2</v>
      </c>
      <c r="AL29"/>
      <c r="AM29"/>
    </row>
    <row r="30" spans="1:39">
      <c r="A30" s="22">
        <f>IF(B30="","",Draw!F30)</f>
        <v>25</v>
      </c>
      <c r="B30" s="23" t="str">
        <f>IFERROR(Draw!G30,"")</f>
        <v>Alison Zacharias</v>
      </c>
      <c r="C30" s="23" t="str">
        <f>IFERROR(Draw!H30,"")</f>
        <v>Willow</v>
      </c>
      <c r="D30" s="62"/>
      <c r="E30" s="106">
        <v>2.9000000000000002E-8</v>
      </c>
      <c r="F30" s="107" t="str">
        <f>IF(INDEX('Enter Draw'!$D$3:$D$252,MATCH(CONCATENATE('Open 2'!B30,'Open 2'!C30),'Enter Draw'!$Z$3:$Z$252,0),1)="oy",4000+E30,IF(D30="scratch",3000+E30,IF(D30="nt",1000+E30,IF((D30+E30)&gt;5,D30+E30,""))))</f>
        <v/>
      </c>
      <c r="G30" s="107" t="str">
        <f t="shared" si="0"/>
        <v/>
      </c>
      <c r="H30" s="90" t="str">
        <f>IF(A30="co",VLOOKUP(CONCATENATE(B30,C30),'Open 1'!T:U,2,FALSE),IF(A30="yco",VLOOKUP(CONCATENATE(B30,C30),Youth!S:U,2,FALSE),IF(OR(AND(D30&gt;1,D30&lt;1050),D30="nt",D30="",D30="scratch"),"","Not valid")))</f>
        <v/>
      </c>
      <c r="M30" s="257"/>
      <c r="N30" s="37" t="str">
        <f>IF($K$13&lt;"3","",'Open 2'!AF36)</f>
        <v>-</v>
      </c>
      <c r="O30" s="26" t="str">
        <f>IF(N30="","",'Open 2'!AG36)</f>
        <v>-</v>
      </c>
      <c r="P30" s="26" t="str">
        <f>IF(O30="","",'Open 2'!AH36)</f>
        <v>-</v>
      </c>
      <c r="Q30" s="48" t="str">
        <f>IF(P30="","",'Open 2'!AI36)</f>
        <v>-</v>
      </c>
      <c r="R30" s="180"/>
      <c r="T30" s="21" t="str">
        <f t="shared" si="1"/>
        <v>Alison ZachariasWillow</v>
      </c>
      <c r="U30" s="109">
        <f t="shared" si="2"/>
        <v>0</v>
      </c>
      <c r="X30" s="3" t="str">
        <f>IFERROR(VLOOKUP('Open 2'!F30,$AE$3:$AF$7,2,TRUE),"")</f>
        <v/>
      </c>
      <c r="Y30" s="8" t="str">
        <f>IFERROR(IF(X30=$Y$1,'Open 2'!F30,""),"")</f>
        <v/>
      </c>
      <c r="Z30" s="8" t="str">
        <f>IFERROR(IF(X30=$Z$1,'Open 2'!F30,""),"")</f>
        <v/>
      </c>
      <c r="AA30" s="8" t="str">
        <f>IFERROR(IF(X30=$AA$1,'Open 2'!F30,""),"")</f>
        <v/>
      </c>
      <c r="AB30" s="8" t="str">
        <f>IFERROR(IF($X30=$AB$1,'Open 2'!F30,""),"")</f>
        <v/>
      </c>
      <c r="AC30" s="8" t="str">
        <f>IFERROR(IF(X30=$AC$1,'Open 2'!F30,""),"")</f>
        <v/>
      </c>
      <c r="AD30" s="18" t="s">
        <v>24</v>
      </c>
      <c r="AE30" s="259"/>
      <c r="AF30" s="19" t="str">
        <f>IF(AG30="-","-","3rd")</f>
        <v>-</v>
      </c>
      <c r="AG30" s="19" t="str">
        <f>IFERROR(INDEX('Open 2'!B:F,MATCH(AI30,'Open 2'!F:F,0),1),"-")</f>
        <v>-</v>
      </c>
      <c r="AH30" s="19" t="str">
        <f>IFERROR(INDEX('Open 2'!B:F,MATCH(AI30,'Open 2'!F:F,0),2),"-")</f>
        <v>-</v>
      </c>
      <c r="AI30" s="4" t="str">
        <f>IFERROR(IF(SMALL($AB$2:$AB$286,AK30)&lt;900,SMALL($AB$2:$AB$286,AK30),"-"),"-")</f>
        <v>-</v>
      </c>
      <c r="AJ30" s="177">
        <f>IF(AV6&gt;0,AV6,"")</f>
        <v>18.600000000000001</v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68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57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0"/>
      <c r="T31" s="21" t="str">
        <f t="shared" si="1"/>
        <v/>
      </c>
      <c r="U31" s="109">
        <f t="shared" si="2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59"/>
      <c r="AF31" s="19" t="str">
        <f>IF(AG31="-","-","4th")</f>
        <v>-</v>
      </c>
      <c r="AG31" s="19" t="str">
        <f>IFERROR(INDEX('Open 2'!B:F,MATCH(AI31,'Open 2'!F:F,0),1),"-")</f>
        <v>-</v>
      </c>
      <c r="AH31" s="19" t="str">
        <f>IFERROR(INDEX('Open 2'!B:F,MATCH(AI31,'Open 2'!F:F,0),2),"-")</f>
        <v>-</v>
      </c>
      <c r="AI31" s="4" t="str">
        <f>IFERROR(IF(SMALL($AB$2:$AB$286,AK31)&lt;900,SMALL($AB$2:$AB$286,AK31),"-"),"-")</f>
        <v>-</v>
      </c>
      <c r="AJ31" s="177" t="str">
        <f>IF(AV7&gt;0,AV7,"")</f>
        <v/>
      </c>
      <c r="AK31">
        <v>4</v>
      </c>
      <c r="AL31"/>
      <c r="AM31"/>
    </row>
    <row r="32" spans="1:39" ht="16.5" thickBot="1">
      <c r="A32" s="22">
        <f>IF(B32="","",Draw!F32)</f>
        <v>26</v>
      </c>
      <c r="B32" s="23" t="str">
        <f>IFERROR(Draw!G32,"")</f>
        <v>Brandi Pauling</v>
      </c>
      <c r="C32" s="23" t="str">
        <f>IFERROR(Draw!H32,"")</f>
        <v>Nike</v>
      </c>
      <c r="D32" s="61"/>
      <c r="E32" s="106">
        <v>3.1E-8</v>
      </c>
      <c r="F32" s="107" t="str">
        <f>IF(INDEX('Enter Draw'!$D$3:$D$252,MATCH(CONCATENATE('Open 2'!B32,'Open 2'!C32),'Enter Draw'!$Z$3:$Z$252,0),1)="oy",4000+E32,IF(D32="scratch",3000+E32,IF(D32="nt",1000+E32,IF((D32+E32)&gt;5,D32+E32,""))))</f>
        <v/>
      </c>
      <c r="G32" s="107" t="str">
        <f t="shared" si="0"/>
        <v/>
      </c>
      <c r="H32" s="90" t="str">
        <f>IF(A32="co",VLOOKUP(CONCATENATE(B32,C32),'Open 1'!T:U,2,FALSE),IF(A32="yco",VLOOKUP(CONCATENATE(B32,C32),Youth!S:U,2,FALSE),IF(OR(AND(D32&gt;1,D32&lt;1050),D32="nt",D32="",D32="scratch"),"","Not valid")))</f>
        <v/>
      </c>
      <c r="M32" s="258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5"/>
      <c r="T32" s="21" t="str">
        <f t="shared" si="1"/>
        <v>Brandi PaulingNike</v>
      </c>
      <c r="U32" s="109">
        <f t="shared" si="2"/>
        <v>0</v>
      </c>
      <c r="X32" s="3" t="str">
        <f>IFERROR(VLOOKUP('Open 2'!F32,$AE$3:$AF$7,2,TRUE),"")</f>
        <v/>
      </c>
      <c r="Y32" s="8" t="str">
        <f>IFERROR(IF(X32=$Y$1,'Open 2'!F32,""),"")</f>
        <v/>
      </c>
      <c r="Z32" s="8" t="str">
        <f>IFERROR(IF(X32=$Z$1,'Open 2'!F32,""),"")</f>
        <v/>
      </c>
      <c r="AA32" s="8" t="str">
        <f>IFERROR(IF(X32=$AA$1,'Open 2'!F32,""),"")</f>
        <v/>
      </c>
      <c r="AB32" s="8" t="str">
        <f>IFERROR(IF($X32=$AB$1,'Open 2'!F32,""),"")</f>
        <v/>
      </c>
      <c r="AC32" s="8" t="str">
        <f>IFERROR(IF(X32=$AC$1,'Open 2'!F32,""),"")</f>
        <v/>
      </c>
      <c r="AD32" s="18" t="s">
        <v>26</v>
      </c>
      <c r="AE32" s="259"/>
      <c r="AF32" s="19" t="str">
        <f>IF(AG32="-","-","5th")</f>
        <v>-</v>
      </c>
      <c r="AG32" s="19" t="str">
        <f>IFERROR(INDEX('Open 2'!B:F,MATCH(AI32,'Open 2'!F:F,0),1),"-")</f>
        <v>-</v>
      </c>
      <c r="AH32" s="19" t="str">
        <f>IFERROR(INDEX('Open 2'!B:F,MATCH(AI32,'Open 2'!F:F,0),2),"-")</f>
        <v>-</v>
      </c>
      <c r="AI32" s="4" t="str">
        <f>IFERROR(IF(SMALL($AB$2:$AB$286,AK32)&lt;900,SMALL($AB$2:$AB$286,AK32),"-"),"-")</f>
        <v>-</v>
      </c>
      <c r="AJ32" s="177" t="str">
        <f>IF(AV8&gt;0,AV8,"")</f>
        <v/>
      </c>
      <c r="AK32">
        <v>5</v>
      </c>
      <c r="AL32"/>
      <c r="AM32"/>
    </row>
    <row r="33" spans="1:39">
      <c r="A33" s="22">
        <f>IF(B33="","",Draw!F33)</f>
        <v>27</v>
      </c>
      <c r="B33" s="23" t="str">
        <f>IFERROR(Draw!G33,"")</f>
        <v>Tammy Blegen</v>
      </c>
      <c r="C33" s="23" t="str">
        <f>IFERROR(Draw!H33,"")</f>
        <v>Just a Frosty Diamond</v>
      </c>
      <c r="D33" s="60"/>
      <c r="E33" s="106">
        <v>3.2000000000000002E-8</v>
      </c>
      <c r="F33" s="107" t="str">
        <f>IF(INDEX('Enter Draw'!$D$3:$D$252,MATCH(CONCATENATE('Open 2'!B33,'Open 2'!C33),'Enter Draw'!$Z$3:$Z$252,0),1)="oy",4000+E33,IF(D33="scratch",3000+E33,IF(D33="nt",1000+E33,IF((D33+E33)&gt;5,D33+E33,""))))</f>
        <v/>
      </c>
      <c r="G33" s="107" t="str">
        <f t="shared" si="0"/>
        <v/>
      </c>
      <c r="H33" s="90" t="str">
        <f>IF(A33="co",VLOOKUP(CONCATENATE(B33,C33),'Open 1'!T:U,2,FALSE),IF(A33="yco",VLOOKUP(CONCATENATE(B33,C33),Youth!S:U,2,FALSE),IF(OR(AND(D33&gt;1,D33&lt;1050),D33="nt",D33="",D33="scratch"),"","Not valid")))</f>
        <v/>
      </c>
      <c r="T33" s="21" t="str">
        <f t="shared" si="1"/>
        <v>Tammy BlegenJust a Frosty Diamond</v>
      </c>
      <c r="U33" s="109">
        <f t="shared" si="2"/>
        <v>0</v>
      </c>
      <c r="X33" s="3" t="str">
        <f>IFERROR(VLOOKUP('Open 2'!F33,$AE$3:$AF$7,2,TRUE),"")</f>
        <v/>
      </c>
      <c r="Y33" s="8" t="str">
        <f>IFERROR(IF(X33=$Y$1,'Open 2'!F33,""),"")</f>
        <v/>
      </c>
      <c r="Z33" s="8" t="str">
        <f>IFERROR(IF(X33=$Z$1,'Open 2'!F33,""),"")</f>
        <v/>
      </c>
      <c r="AA33" s="8" t="str">
        <f>IFERROR(IF(X33=$AA$1,'Open 2'!F33,""),"")</f>
        <v/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7"/>
      <c r="AK33"/>
      <c r="AL33"/>
      <c r="AM33"/>
    </row>
    <row r="34" spans="1:39">
      <c r="A34" s="22">
        <f>IF(B34="","",Draw!F34)</f>
        <v>28</v>
      </c>
      <c r="B34" s="23" t="str">
        <f>IFERROR(Draw!G34,"")</f>
        <v>Victoria Blatchford</v>
      </c>
      <c r="C34" s="23" t="str">
        <f>IFERROR(Draw!H34,"")</f>
        <v>Perks Streakn Falcon</v>
      </c>
      <c r="D34" s="60"/>
      <c r="E34" s="106">
        <v>3.2999999999999998E-8</v>
      </c>
      <c r="F34" s="107" t="str">
        <f>IF(INDEX('Enter Draw'!$D$3:$D$252,MATCH(CONCATENATE('Open 2'!B34,'Open 2'!C34),'Enter Draw'!$Z$3:$Z$252,0),1)="oy",4000+E34,IF(D34="scratch",3000+E34,IF(D34="nt",1000+E34,IF((D34+E34)&gt;5,D34+E34,""))))</f>
        <v/>
      </c>
      <c r="G34" s="107" t="str">
        <f t="shared" si="0"/>
        <v/>
      </c>
      <c r="H34" s="90" t="str">
        <f>IF(A34="co",VLOOKUP(CONCATENATE(B34,C34),'Open 1'!T:U,2,FALSE),IF(A34="yco",VLOOKUP(CONCATENATE(B34,C34),Youth!S:U,2,FALSE),IF(OR(AND(D34&gt;1,D34&lt;1050),D34="nt",D34="",D34="scratch"),"","Not valid")))</f>
        <v/>
      </c>
      <c r="T34" s="21" t="str">
        <f t="shared" si="1"/>
        <v>Victoria BlatchfordPerks Streakn Falcon</v>
      </c>
      <c r="U34" s="109">
        <f t="shared" si="2"/>
        <v>0</v>
      </c>
      <c r="X34" s="3" t="str">
        <f>IFERROR(VLOOKUP('Open 2'!F34,$AE$3:$AF$7,2,TRUE),"")</f>
        <v/>
      </c>
      <c r="Y34" s="8" t="str">
        <f>IFERROR(IF(X34=$Y$1,'Open 2'!F34,""),"")</f>
        <v/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59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7"/>
      <c r="AK34">
        <v>1</v>
      </c>
      <c r="AL34"/>
      <c r="AM34"/>
    </row>
    <row r="35" spans="1:39">
      <c r="A35" s="22">
        <f>IF(B35="","",Draw!F35)</f>
        <v>29</v>
      </c>
      <c r="B35" s="23" t="str">
        <f>IFERROR(Draw!G35,"")</f>
        <v>Victoria Blatchford</v>
      </c>
      <c r="C35" s="23" t="str">
        <f>IFERROR(Draw!H35,"")</f>
        <v xml:space="preserve">Coalys Te Bar </v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0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1"/>
        <v xml:space="preserve">Victoria BlatchfordCoalys Te Bar </v>
      </c>
      <c r="U35" s="109">
        <f t="shared" si="2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59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7"/>
      <c r="AK35">
        <v>2</v>
      </c>
      <c r="AL35"/>
      <c r="AM35"/>
    </row>
    <row r="36" spans="1:39">
      <c r="A36" s="22">
        <f>IF(B36="","",Draw!F36)</f>
        <v>30</v>
      </c>
      <c r="B36" s="23" t="str">
        <f>IFERROR(Draw!G36,"")</f>
        <v>Tessa Bucher</v>
      </c>
      <c r="C36" s="23" t="str">
        <f>IFERROR(Draw!H36,"")</f>
        <v>Mojito</v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0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1"/>
        <v>Tessa BucherMojito</v>
      </c>
      <c r="U36" s="109">
        <f t="shared" si="2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59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7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68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1"/>
        <v/>
      </c>
      <c r="U37" s="109">
        <f t="shared" si="2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59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7"/>
      <c r="AK37">
        <v>4</v>
      </c>
      <c r="AL37"/>
      <c r="AM37"/>
    </row>
    <row r="38" spans="1:39" ht="16.5" thickBot="1">
      <c r="A38" s="22">
        <f>IF(B38="","",Draw!F38)</f>
        <v>31</v>
      </c>
      <c r="B38" s="23" t="str">
        <f>IFERROR(Draw!G38,"")</f>
        <v>Makayla Cross</v>
      </c>
      <c r="C38" s="23" t="str">
        <f>IFERROR(Draw!H38,"")</f>
        <v>Destiny</v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0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1"/>
        <v>Makayla CrossDestiny</v>
      </c>
      <c r="U38" s="109">
        <f t="shared" si="2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60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78"/>
      <c r="AK38">
        <v>5</v>
      </c>
      <c r="AL38"/>
      <c r="AM38"/>
    </row>
    <row r="39" spans="1:39">
      <c r="A39" s="22">
        <f>IF(B39="","",Draw!F39)</f>
        <v>32</v>
      </c>
      <c r="B39" s="23" t="str">
        <f>IFERROR(Draw!G39,"")</f>
        <v>Shea Lang</v>
      </c>
      <c r="C39" s="23" t="str">
        <f>IFERROR(Draw!H39,"")</f>
        <v>Binki</v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0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1"/>
        <v>Shea LangBinki</v>
      </c>
      <c r="U39" s="109">
        <f t="shared" si="2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>
        <f>IF(B40="","",Draw!F40)</f>
        <v>33</v>
      </c>
      <c r="B40" s="23" t="s">
        <v>219</v>
      </c>
      <c r="C40" s="23" t="str">
        <f>IFERROR(Draw!H40,"")</f>
        <v>Nelly</v>
      </c>
      <c r="D40" s="62"/>
      <c r="E40" s="106">
        <v>3.8999999999999998E-8</v>
      </c>
      <c r="F40" s="107" t="e">
        <f>IF(INDEX('Enter Draw'!$D$3:$D$252,MATCH(CONCATENATE('Open 2'!B40,'Open 2'!C40),'Enter Draw'!$Z$3:$Z$252,0),1)="oy",4000+E40,IF(D40="scratch",3000+E40,IF(D40="nt",1000+E40,IF((D40+E40)&gt;5,D40+E40,""))))</f>
        <v>#N/A</v>
      </c>
      <c r="G40" s="107" t="e">
        <f t="shared" si="0"/>
        <v>#N/A</v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1"/>
        <v>Kacy GoehringNelly</v>
      </c>
      <c r="U40" s="109">
        <f t="shared" si="2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>
        <f>IF(B41="","",Draw!F41)</f>
        <v>34</v>
      </c>
      <c r="B41" s="23" t="str">
        <f>IFERROR(Draw!G41,"")</f>
        <v>Alison Zacharias</v>
      </c>
      <c r="C41" s="23" t="str">
        <f>IFERROR(Draw!H41,"")</f>
        <v>Uno</v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0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1"/>
        <v>Alison ZachariasUno</v>
      </c>
      <c r="U41" s="109">
        <f t="shared" si="2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>
        <f>IF(B42="","",Draw!F42)</f>
        <v>35</v>
      </c>
      <c r="B42" s="23" t="str">
        <f>IFERROR(Draw!G42,"")</f>
        <v>Kacy Goehring</v>
      </c>
      <c r="C42" s="23" t="str">
        <f>IFERROR(Draw!H42,"")</f>
        <v>Lotto</v>
      </c>
      <c r="D42" s="63"/>
      <c r="E42" s="106">
        <v>4.1000000000000003E-8</v>
      </c>
      <c r="F42" s="107">
        <f>IF(INDEX('Enter Draw'!$D$3:$D$252,MATCH(CONCATENATE('Open 2'!B42,'Open 2'!C42),'Enter Draw'!$Z$3:$Z$252,0),1)="oy",4000+E42,IF(D42="scratch",3000+E42,IF(D42="nt",1000+E42,IF((D42+E42)&gt;5,D42+E42,""))))</f>
        <v>4000.000000041</v>
      </c>
      <c r="G42" s="107" t="str">
        <f t="shared" si="0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1"/>
        <v>Kacy GoehringLotto</v>
      </c>
      <c r="U42" s="109">
        <f t="shared" si="2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68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1"/>
        <v/>
      </c>
      <c r="U43" s="109">
        <f t="shared" si="2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>
        <f>IF(B44="","",Draw!F44)</f>
        <v>36</v>
      </c>
      <c r="B44" s="23" t="str">
        <f>IFERROR(Draw!G44,"")</f>
        <v>Belle Bond</v>
      </c>
      <c r="C44" s="23" t="str">
        <f>IFERROR(Draw!H44,"")</f>
        <v>Horse</v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0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1"/>
        <v>Belle BondHorse</v>
      </c>
      <c r="U44" s="109">
        <f t="shared" si="2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>
        <f>IF(B45="","",Draw!F45)</f>
        <v>37</v>
      </c>
      <c r="B45" s="23" t="str">
        <f>IFERROR(Draw!G45,"")</f>
        <v>Alyssa Petroff</v>
      </c>
      <c r="C45" s="23" t="str">
        <f>IFERROR(Draw!H45,"")</f>
        <v>Latoia</v>
      </c>
      <c r="D45" s="60"/>
      <c r="E45" s="106">
        <v>4.3999999999999997E-8</v>
      </c>
      <c r="F45" s="107">
        <f>IF(INDEX('Enter Draw'!$D$3:$D$252,MATCH(CONCATENATE('Open 2'!B45,'Open 2'!C45),'Enter Draw'!$Z$3:$Z$252,0),1)="oy",4000+E45,IF(D45="scratch",3000+E45,IF(D45="nt",1000+E45,IF((D45+E45)&gt;5,D45+E45,""))))</f>
        <v>4000.000000044</v>
      </c>
      <c r="G45" s="107" t="str">
        <f t="shared" si="0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1"/>
        <v>Alyssa PetroffLatoia</v>
      </c>
      <c r="U45" s="109">
        <f t="shared" si="2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>
        <f>IF(B46="","",Draw!F46)</f>
        <v>38</v>
      </c>
      <c r="B46" s="23" t="str">
        <f>IFERROR(Draw!G46,"")</f>
        <v>Shana Lensing</v>
      </c>
      <c r="C46" s="23" t="str">
        <f>IFERROR(Draw!H46,"")</f>
        <v>Brownie</v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0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1"/>
        <v>Shana LensingBrownie</v>
      </c>
      <c r="U46" s="109">
        <f t="shared" si="2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1"/>
        <v/>
      </c>
      <c r="U47" s="109">
        <f t="shared" si="2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1"/>
        <v/>
      </c>
      <c r="U48" s="109">
        <f t="shared" si="2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68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1"/>
        <v/>
      </c>
      <c r="U49" s="109">
        <f t="shared" si="2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1"/>
        <v/>
      </c>
      <c r="U50" s="109">
        <f t="shared" si="2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1"/>
        <v/>
      </c>
      <c r="U51" s="109">
        <f t="shared" si="2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1"/>
        <v/>
      </c>
      <c r="U52" s="109">
        <f t="shared" si="2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1"/>
        <v/>
      </c>
      <c r="U53" s="109">
        <f t="shared" si="2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1"/>
        <v/>
      </c>
      <c r="U54" s="109">
        <f t="shared" si="2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68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1"/>
        <v/>
      </c>
      <c r="U55" s="109">
        <f t="shared" si="2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1"/>
        <v/>
      </c>
      <c r="U56" s="109">
        <f t="shared" si="2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1"/>
        <v/>
      </c>
      <c r="U57" s="109">
        <f t="shared" si="2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1"/>
        <v/>
      </c>
      <c r="U58" s="109">
        <f t="shared" si="2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1"/>
        <v/>
      </c>
      <c r="U59" s="109">
        <f t="shared" si="2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1"/>
        <v/>
      </c>
      <c r="U60" s="109">
        <f t="shared" si="2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68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1"/>
        <v/>
      </c>
      <c r="U61" s="109">
        <f t="shared" si="2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1"/>
        <v/>
      </c>
      <c r="U62" s="109">
        <f t="shared" si="2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1"/>
        <v/>
      </c>
      <c r="U63" s="109">
        <f t="shared" si="2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1"/>
        <v/>
      </c>
      <c r="U64" s="109">
        <f t="shared" si="2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1"/>
        <v/>
      </c>
      <c r="U65" s="109">
        <f t="shared" si="2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si="1"/>
        <v/>
      </c>
      <c r="U66" s="109">
        <f t="shared" si="2"/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68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4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ref="T67:T130" si="5">CONCATENATE(B67,C67)</f>
        <v/>
      </c>
      <c r="U67" s="109">
        <f t="shared" ref="U67:U130" si="6">D67</f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4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5"/>
        <v/>
      </c>
      <c r="U68" s="109">
        <f t="shared" si="6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4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5"/>
        <v/>
      </c>
      <c r="U69" s="109">
        <f t="shared" si="6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4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5"/>
        <v/>
      </c>
      <c r="U70" s="109">
        <f t="shared" si="6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4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5"/>
        <v/>
      </c>
      <c r="U71" s="109">
        <f t="shared" si="6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4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5"/>
        <v/>
      </c>
      <c r="U72" s="109">
        <f t="shared" si="6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68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4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5"/>
        <v/>
      </c>
      <c r="U73" s="109">
        <f t="shared" si="6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4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5"/>
        <v/>
      </c>
      <c r="U74" s="109">
        <f t="shared" si="6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4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5"/>
        <v/>
      </c>
      <c r="U75" s="109">
        <f t="shared" si="6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4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5"/>
        <v/>
      </c>
      <c r="U76" s="109">
        <f t="shared" si="6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4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5"/>
        <v/>
      </c>
      <c r="U77" s="109">
        <f t="shared" si="6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4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5"/>
        <v/>
      </c>
      <c r="U78" s="109">
        <f t="shared" si="6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68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4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5"/>
        <v/>
      </c>
      <c r="U79" s="109">
        <f t="shared" si="6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4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5"/>
        <v/>
      </c>
      <c r="U80" s="109">
        <f t="shared" si="6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4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5"/>
        <v/>
      </c>
      <c r="U81" s="109">
        <f t="shared" si="6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4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5"/>
        <v/>
      </c>
      <c r="U82" s="109">
        <f t="shared" si="6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4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5"/>
        <v/>
      </c>
      <c r="U83" s="109">
        <f t="shared" si="6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4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5"/>
        <v/>
      </c>
      <c r="U84" s="109">
        <f t="shared" si="6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68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4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5"/>
        <v/>
      </c>
      <c r="U85" s="109">
        <f t="shared" si="6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4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5"/>
        <v/>
      </c>
      <c r="U86" s="109">
        <f t="shared" si="6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4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5"/>
        <v/>
      </c>
      <c r="U87" s="109">
        <f t="shared" si="6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4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5"/>
        <v/>
      </c>
      <c r="U88" s="109">
        <f t="shared" si="6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4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5"/>
        <v/>
      </c>
      <c r="U89" s="109">
        <f t="shared" si="6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4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5"/>
        <v/>
      </c>
      <c r="U90" s="109">
        <f t="shared" si="6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68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4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5"/>
        <v/>
      </c>
      <c r="U91" s="109">
        <f t="shared" si="6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4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5"/>
        <v/>
      </c>
      <c r="U92" s="109">
        <f t="shared" si="6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4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5"/>
        <v/>
      </c>
      <c r="U93" s="109">
        <f t="shared" si="6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4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5"/>
        <v/>
      </c>
      <c r="U94" s="109">
        <f t="shared" si="6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4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5"/>
        <v/>
      </c>
      <c r="U95" s="109">
        <f t="shared" si="6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4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5"/>
        <v/>
      </c>
      <c r="U96" s="109">
        <f t="shared" si="6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68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4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5"/>
        <v/>
      </c>
      <c r="U97" s="109">
        <f t="shared" si="6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4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5"/>
        <v/>
      </c>
      <c r="U98" s="109">
        <f t="shared" si="6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4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5"/>
        <v/>
      </c>
      <c r="U99" s="109">
        <f t="shared" si="6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4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5"/>
        <v/>
      </c>
      <c r="U100" s="109">
        <f t="shared" si="6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4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5"/>
        <v/>
      </c>
      <c r="U101" s="109">
        <f t="shared" si="6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4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5"/>
        <v/>
      </c>
      <c r="U102" s="109">
        <f t="shared" si="6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68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4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5"/>
        <v/>
      </c>
      <c r="U103" s="109">
        <f t="shared" si="6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4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5"/>
        <v/>
      </c>
      <c r="U104" s="109">
        <f t="shared" si="6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4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5"/>
        <v/>
      </c>
      <c r="U105" s="109">
        <f t="shared" si="6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4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5"/>
        <v/>
      </c>
      <c r="U106" s="109">
        <f t="shared" si="6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4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5"/>
        <v/>
      </c>
      <c r="U107" s="109">
        <f t="shared" si="6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4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5"/>
        <v/>
      </c>
      <c r="U108" s="109">
        <f t="shared" si="6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68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4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5"/>
        <v/>
      </c>
      <c r="U109" s="109">
        <f t="shared" si="6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4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5"/>
        <v/>
      </c>
      <c r="U110" s="109">
        <f t="shared" si="6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4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5"/>
        <v/>
      </c>
      <c r="U111" s="109">
        <f t="shared" si="6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4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5"/>
        <v/>
      </c>
      <c r="U112" s="109">
        <f t="shared" si="6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4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5"/>
        <v/>
      </c>
      <c r="U113" s="109">
        <f t="shared" si="6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4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5"/>
        <v/>
      </c>
      <c r="U114" s="109">
        <f t="shared" si="6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68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4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5"/>
        <v/>
      </c>
      <c r="U115" s="109">
        <f t="shared" si="6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4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5"/>
        <v/>
      </c>
      <c r="U116" s="109">
        <f t="shared" si="6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4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5"/>
        <v/>
      </c>
      <c r="U117" s="109">
        <f t="shared" si="6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4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5"/>
        <v/>
      </c>
      <c r="U118" s="109">
        <f t="shared" si="6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4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5"/>
        <v/>
      </c>
      <c r="U119" s="109">
        <f t="shared" si="6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4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5"/>
        <v/>
      </c>
      <c r="U120" s="109">
        <f t="shared" si="6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68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4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5"/>
        <v/>
      </c>
      <c r="U121" s="109">
        <f t="shared" si="6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4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5"/>
        <v/>
      </c>
      <c r="U122" s="109">
        <f t="shared" si="6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4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5"/>
        <v/>
      </c>
      <c r="U123" s="109">
        <f t="shared" si="6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4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5"/>
        <v/>
      </c>
      <c r="U124" s="109">
        <f t="shared" si="6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4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5"/>
        <v/>
      </c>
      <c r="U125" s="109">
        <f t="shared" si="6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4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5"/>
        <v/>
      </c>
      <c r="U126" s="109">
        <f t="shared" si="6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68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4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5"/>
        <v/>
      </c>
      <c r="U127" s="109">
        <f t="shared" si="6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4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5"/>
        <v/>
      </c>
      <c r="U128" s="109">
        <f t="shared" si="6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4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5"/>
        <v/>
      </c>
      <c r="U129" s="109">
        <f t="shared" si="6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4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si="5"/>
        <v/>
      </c>
      <c r="U130" s="109">
        <f t="shared" si="6"/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7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ref="T131:T194" si="8">CONCATENATE(B131,C131)</f>
        <v/>
      </c>
      <c r="U131" s="109">
        <f t="shared" ref="U131:U194" si="9">D131</f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7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8"/>
        <v/>
      </c>
      <c r="U132" s="109">
        <f t="shared" si="9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68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7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8"/>
        <v/>
      </c>
      <c r="U133" s="109">
        <f t="shared" si="9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7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8"/>
        <v/>
      </c>
      <c r="U134" s="109">
        <f t="shared" si="9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7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8"/>
        <v/>
      </c>
      <c r="U135" s="109">
        <f t="shared" si="9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7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8"/>
        <v/>
      </c>
      <c r="U136" s="109">
        <f t="shared" si="9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7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8"/>
        <v/>
      </c>
      <c r="U137" s="109">
        <f t="shared" si="9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7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8"/>
        <v/>
      </c>
      <c r="U138" s="109">
        <f t="shared" si="9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68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7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8"/>
        <v/>
      </c>
      <c r="U139" s="109">
        <f t="shared" si="9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7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8"/>
        <v/>
      </c>
      <c r="U140" s="109">
        <f t="shared" si="9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7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8"/>
        <v/>
      </c>
      <c r="U141" s="109">
        <f t="shared" si="9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7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8"/>
        <v/>
      </c>
      <c r="U142" s="109">
        <f t="shared" si="9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7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8"/>
        <v/>
      </c>
      <c r="U143" s="109">
        <f t="shared" si="9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7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8"/>
        <v/>
      </c>
      <c r="U144" s="109">
        <f t="shared" si="9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68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7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8"/>
        <v/>
      </c>
      <c r="U145" s="109">
        <f t="shared" si="9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7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8"/>
        <v/>
      </c>
      <c r="U146" s="109">
        <f t="shared" si="9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7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8"/>
        <v/>
      </c>
      <c r="U147" s="109">
        <f t="shared" si="9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7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8"/>
        <v/>
      </c>
      <c r="U148" s="109">
        <f t="shared" si="9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7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8"/>
        <v/>
      </c>
      <c r="U149" s="109">
        <f t="shared" si="9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7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8"/>
        <v/>
      </c>
      <c r="U150" s="109">
        <f t="shared" si="9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68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7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8"/>
        <v/>
      </c>
      <c r="U151" s="109">
        <f t="shared" si="9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7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8"/>
        <v/>
      </c>
      <c r="U152" s="109">
        <f t="shared" si="9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7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8"/>
        <v/>
      </c>
      <c r="U153" s="109">
        <f t="shared" si="9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7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8"/>
        <v/>
      </c>
      <c r="U154" s="109">
        <f t="shared" si="9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7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8"/>
        <v/>
      </c>
      <c r="U155" s="109">
        <f t="shared" si="9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7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8"/>
        <v/>
      </c>
      <c r="U156" s="109">
        <f t="shared" si="9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68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7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8"/>
        <v/>
      </c>
      <c r="U157" s="109">
        <f t="shared" si="9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7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8"/>
        <v/>
      </c>
      <c r="U158" s="109">
        <f t="shared" si="9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7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8"/>
        <v/>
      </c>
      <c r="U159" s="109">
        <f t="shared" si="9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7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8"/>
        <v/>
      </c>
      <c r="U160" s="109">
        <f t="shared" si="9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7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8"/>
        <v/>
      </c>
      <c r="U161" s="109">
        <f t="shared" si="9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7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8"/>
        <v/>
      </c>
      <c r="U162" s="109">
        <f t="shared" si="9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68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7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8"/>
        <v/>
      </c>
      <c r="U163" s="109">
        <f t="shared" si="9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7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8"/>
        <v/>
      </c>
      <c r="U164" s="109">
        <f t="shared" si="9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7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8"/>
        <v/>
      </c>
      <c r="U165" s="109">
        <f t="shared" si="9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7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8"/>
        <v/>
      </c>
      <c r="U166" s="109">
        <f t="shared" si="9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7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8"/>
        <v/>
      </c>
      <c r="U167" s="109">
        <f t="shared" si="9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7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8"/>
        <v/>
      </c>
      <c r="U168" s="109">
        <f t="shared" si="9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68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7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8"/>
        <v/>
      </c>
      <c r="U169" s="109">
        <f t="shared" si="9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7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8"/>
        <v/>
      </c>
      <c r="U170" s="109">
        <f t="shared" si="9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7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8"/>
        <v/>
      </c>
      <c r="U171" s="109">
        <f t="shared" si="9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7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8"/>
        <v/>
      </c>
      <c r="U172" s="109">
        <f t="shared" si="9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7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8"/>
        <v/>
      </c>
      <c r="U173" s="109">
        <f t="shared" si="9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7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8"/>
        <v/>
      </c>
      <c r="U174" s="109">
        <f t="shared" si="9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68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7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8"/>
        <v/>
      </c>
      <c r="U175" s="109">
        <f t="shared" si="9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7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8"/>
        <v/>
      </c>
      <c r="U176" s="109">
        <f t="shared" si="9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7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8"/>
        <v/>
      </c>
      <c r="U177" s="109">
        <f t="shared" si="9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7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8"/>
        <v/>
      </c>
      <c r="U178" s="109">
        <f t="shared" si="9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7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8"/>
        <v/>
      </c>
      <c r="U179" s="109">
        <f t="shared" si="9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7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8"/>
        <v/>
      </c>
      <c r="U180" s="109">
        <f t="shared" si="9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68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7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8"/>
        <v/>
      </c>
      <c r="U181" s="109">
        <f t="shared" si="9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7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8"/>
        <v/>
      </c>
      <c r="U182" s="109">
        <f t="shared" si="9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7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8"/>
        <v/>
      </c>
      <c r="U183" s="109">
        <f t="shared" si="9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7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8"/>
        <v/>
      </c>
      <c r="U184" s="109">
        <f t="shared" si="9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7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8"/>
        <v/>
      </c>
      <c r="U185" s="109">
        <f t="shared" si="9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7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8"/>
        <v/>
      </c>
      <c r="U186" s="109">
        <f t="shared" si="9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68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7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8"/>
        <v/>
      </c>
      <c r="U187" s="109">
        <f t="shared" si="9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7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8"/>
        <v/>
      </c>
      <c r="U188" s="109">
        <f t="shared" si="9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7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8"/>
        <v/>
      </c>
      <c r="U189" s="109">
        <f t="shared" si="9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7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8"/>
        <v/>
      </c>
      <c r="U190" s="109">
        <f t="shared" si="9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7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8"/>
        <v/>
      </c>
      <c r="U191" s="109">
        <f t="shared" si="9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7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8"/>
        <v/>
      </c>
      <c r="U192" s="109">
        <f t="shared" si="9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68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7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8"/>
        <v/>
      </c>
      <c r="U193" s="109">
        <f t="shared" si="9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7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si="8"/>
        <v/>
      </c>
      <c r="U194" s="109">
        <f t="shared" si="9"/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0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ref="T195:T258" si="11">CONCATENATE(B195,C195)</f>
        <v/>
      </c>
      <c r="U195" s="109">
        <f t="shared" ref="U195:U258" si="12">D195</f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0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1"/>
        <v/>
      </c>
      <c r="U196" s="109">
        <f t="shared" si="12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0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1"/>
        <v/>
      </c>
      <c r="U197" s="109">
        <f t="shared" si="12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0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1"/>
        <v/>
      </c>
      <c r="U198" s="109">
        <f t="shared" si="12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68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0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1"/>
        <v/>
      </c>
      <c r="U199" s="109">
        <f t="shared" si="12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6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0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1"/>
        <v/>
      </c>
      <c r="U200" s="109">
        <f t="shared" si="12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0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1"/>
        <v/>
      </c>
      <c r="U201" s="109">
        <f t="shared" si="12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0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1"/>
        <v/>
      </c>
      <c r="U202" s="109">
        <f t="shared" si="12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0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1"/>
        <v/>
      </c>
      <c r="U203" s="109">
        <f t="shared" si="12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0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1"/>
        <v/>
      </c>
      <c r="U204" s="109">
        <f t="shared" si="12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68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0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1"/>
        <v/>
      </c>
      <c r="U205" s="109">
        <f t="shared" si="12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0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1"/>
        <v/>
      </c>
      <c r="U206" s="109">
        <f t="shared" si="12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0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1"/>
        <v/>
      </c>
      <c r="U207" s="109">
        <f t="shared" si="12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0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1"/>
        <v/>
      </c>
      <c r="U208" s="109">
        <f t="shared" si="12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0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1"/>
        <v/>
      </c>
      <c r="U209" s="109">
        <f t="shared" si="12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3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0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1"/>
        <v/>
      </c>
      <c r="U210" s="109">
        <f t="shared" si="12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68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0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1"/>
        <v/>
      </c>
      <c r="U211" s="109">
        <f t="shared" si="12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0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1"/>
        <v/>
      </c>
      <c r="U212" s="109">
        <f t="shared" si="12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0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1"/>
        <v/>
      </c>
      <c r="U213" s="109">
        <f t="shared" si="12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0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1"/>
        <v/>
      </c>
      <c r="U214" s="109">
        <f t="shared" si="12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0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1"/>
        <v/>
      </c>
      <c r="U215" s="109">
        <f t="shared" si="12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0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1"/>
        <v/>
      </c>
      <c r="U216" s="109">
        <f t="shared" si="12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68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0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1"/>
        <v/>
      </c>
      <c r="U217" s="109">
        <f t="shared" si="12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0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1"/>
        <v/>
      </c>
      <c r="U218" s="109">
        <f t="shared" si="12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0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1"/>
        <v/>
      </c>
      <c r="U219" s="109">
        <f t="shared" si="12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0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1"/>
        <v/>
      </c>
      <c r="U220" s="109">
        <f t="shared" si="12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0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1"/>
        <v/>
      </c>
      <c r="U221" s="109">
        <f t="shared" si="12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0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1"/>
        <v/>
      </c>
      <c r="U222" s="109">
        <f t="shared" si="12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68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0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1"/>
        <v/>
      </c>
      <c r="U223" s="109">
        <f t="shared" si="12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0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1"/>
        <v/>
      </c>
      <c r="U224" s="109">
        <f t="shared" si="12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0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1"/>
        <v/>
      </c>
      <c r="U225" s="109">
        <f t="shared" si="12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0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1"/>
        <v/>
      </c>
      <c r="U226" s="109">
        <f t="shared" si="12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0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1"/>
        <v/>
      </c>
      <c r="U227" s="109">
        <f t="shared" si="12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0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1"/>
        <v/>
      </c>
      <c r="U228" s="109">
        <f t="shared" si="12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68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0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1"/>
        <v/>
      </c>
      <c r="U229" s="109">
        <f t="shared" si="12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0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1"/>
        <v/>
      </c>
      <c r="U230" s="109">
        <f t="shared" si="12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0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1"/>
        <v/>
      </c>
      <c r="U231" s="109">
        <f t="shared" si="12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0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1"/>
        <v/>
      </c>
      <c r="U232" s="109">
        <f t="shared" si="12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0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1"/>
        <v/>
      </c>
      <c r="U233" s="109">
        <f t="shared" si="12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0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1"/>
        <v/>
      </c>
      <c r="U234" s="109">
        <f t="shared" si="12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68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0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1"/>
        <v/>
      </c>
      <c r="U235" s="109">
        <f t="shared" si="12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0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1"/>
        <v/>
      </c>
      <c r="U236" s="109">
        <f t="shared" si="12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0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1"/>
        <v/>
      </c>
      <c r="U237" s="109">
        <f t="shared" si="12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0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1"/>
        <v/>
      </c>
      <c r="U238" s="109">
        <f t="shared" si="12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0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1"/>
        <v/>
      </c>
      <c r="U239" s="109">
        <f t="shared" si="12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0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1"/>
        <v/>
      </c>
      <c r="U240" s="109">
        <f t="shared" si="12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68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0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1"/>
        <v/>
      </c>
      <c r="U241" s="109">
        <f t="shared" si="12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0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1"/>
        <v/>
      </c>
      <c r="U242" s="109">
        <f t="shared" si="12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0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1"/>
        <v/>
      </c>
      <c r="U243" s="109">
        <f t="shared" si="12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0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1"/>
        <v/>
      </c>
      <c r="U244" s="109">
        <f t="shared" si="12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0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1"/>
        <v/>
      </c>
      <c r="U245" s="109">
        <f t="shared" si="12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0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1"/>
        <v/>
      </c>
      <c r="U246" s="109">
        <f t="shared" si="12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68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0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1"/>
        <v/>
      </c>
      <c r="U247" s="109">
        <f t="shared" si="12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0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1"/>
        <v/>
      </c>
      <c r="U248" s="109">
        <f t="shared" si="12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0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1"/>
        <v/>
      </c>
      <c r="U249" s="109">
        <f t="shared" si="12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0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1"/>
        <v/>
      </c>
      <c r="U250" s="109">
        <f t="shared" si="12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0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1"/>
        <v/>
      </c>
      <c r="U251" s="109">
        <f t="shared" si="12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0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1"/>
        <v/>
      </c>
      <c r="U252" s="109">
        <f t="shared" si="12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68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0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1"/>
        <v/>
      </c>
      <c r="U253" s="109">
        <f t="shared" si="12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0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1"/>
        <v/>
      </c>
      <c r="U254" s="109">
        <f t="shared" si="12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0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1"/>
        <v/>
      </c>
      <c r="U255" s="109">
        <f t="shared" si="12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0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1"/>
        <v/>
      </c>
      <c r="U256" s="109">
        <f t="shared" si="12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0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1"/>
        <v/>
      </c>
      <c r="U257" s="109">
        <f t="shared" si="12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0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si="11"/>
        <v/>
      </c>
      <c r="U258" s="109">
        <f t="shared" si="12"/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68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3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ref="T259:T286" si="14">CONCATENATE(B259,C259)</f>
        <v/>
      </c>
      <c r="U259" s="109">
        <f t="shared" ref="U259:U286" si="15">D259</f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3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4"/>
        <v/>
      </c>
      <c r="U260" s="109">
        <f t="shared" si="15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3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4"/>
        <v/>
      </c>
      <c r="U261" s="109">
        <f t="shared" si="15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3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4"/>
        <v/>
      </c>
      <c r="U262" s="109">
        <f t="shared" si="15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3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4"/>
        <v/>
      </c>
      <c r="U263" s="109">
        <f t="shared" si="15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3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4"/>
        <v/>
      </c>
      <c r="U264" s="109">
        <f t="shared" si="15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68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3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4"/>
        <v/>
      </c>
      <c r="U265" s="109">
        <f t="shared" si="15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3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4"/>
        <v/>
      </c>
      <c r="U266" s="109">
        <f t="shared" si="15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3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4"/>
        <v/>
      </c>
      <c r="U267" s="109">
        <f t="shared" si="15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3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4"/>
        <v/>
      </c>
      <c r="U268" s="109">
        <f t="shared" si="15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3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4"/>
        <v/>
      </c>
      <c r="U269" s="109">
        <f t="shared" si="15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3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4"/>
        <v/>
      </c>
      <c r="U270" s="109">
        <f t="shared" si="15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68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3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4"/>
        <v/>
      </c>
      <c r="U271" s="109">
        <f t="shared" si="15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3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4"/>
        <v/>
      </c>
      <c r="U272" s="109">
        <f t="shared" si="15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3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4"/>
        <v/>
      </c>
      <c r="U273" s="109">
        <f t="shared" si="15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3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4"/>
        <v/>
      </c>
      <c r="U274" s="109">
        <f t="shared" si="15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3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4"/>
        <v/>
      </c>
      <c r="U275" s="109">
        <f t="shared" si="15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3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4"/>
        <v/>
      </c>
      <c r="U276" s="109">
        <f t="shared" si="15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68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3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4"/>
        <v/>
      </c>
      <c r="U277" s="109">
        <f t="shared" si="15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3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4"/>
        <v/>
      </c>
      <c r="U278" s="109">
        <f t="shared" si="15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3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4"/>
        <v/>
      </c>
      <c r="U279" s="109">
        <f t="shared" si="15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3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4"/>
        <v/>
      </c>
      <c r="U280" s="109">
        <f t="shared" si="15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3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4"/>
        <v/>
      </c>
      <c r="U281" s="109">
        <f t="shared" si="15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3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4"/>
        <v/>
      </c>
      <c r="U282" s="109">
        <f t="shared" si="15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68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3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4"/>
        <v/>
      </c>
      <c r="U283" s="109">
        <f t="shared" si="15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3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4"/>
        <v/>
      </c>
      <c r="U284" s="109">
        <f t="shared" si="15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3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4"/>
        <v/>
      </c>
      <c r="U285" s="109">
        <f t="shared" si="15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3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4"/>
        <v/>
      </c>
      <c r="U286" s="109">
        <f t="shared" si="15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I3:J3"/>
    <mergeCell ref="M4:M8"/>
    <mergeCell ref="M10:M14"/>
    <mergeCell ref="AE10:AE14"/>
    <mergeCell ref="AN10:AP10"/>
    <mergeCell ref="AN11:AP11"/>
    <mergeCell ref="AN12:AP12"/>
    <mergeCell ref="I11:J11"/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N4:R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M1" sqref="M1"/>
    </sheetView>
  </sheetViews>
  <sheetFormatPr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1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customWidth="1"/>
    <col min="11" max="11" width="14.28515625" style="68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29"/>
      <c r="F1" s="94" t="s">
        <v>11</v>
      </c>
      <c r="J1" s="24" t="s">
        <v>33</v>
      </c>
      <c r="K1" s="141" t="s">
        <v>34</v>
      </c>
    </row>
    <row r="2" spans="1:12">
      <c r="A2" s="22">
        <f>IFERROR(IF(INDEX('Open 2'!$A:$F,MATCH('Open 2 Results'!$E2,'Open 2'!$F:$F,0),1)&gt;0,INDEX('Open 2'!$A:$F,MATCH('Open 2 Results'!$E2,'Open 2'!$F:$F,0),1),""),"")</f>
        <v>3</v>
      </c>
      <c r="B2" s="95" t="str">
        <f>IFERROR(IF(INDEX('Open 2'!$A:$F,MATCH('Open 2 Results'!$E2,'Open 2'!$F:$F,0),2)&gt;0,INDEX('Open 2'!$A:$F,MATCH('Open 2 Results'!$E2,'Open 2'!$F:$F,0),2),""),"")</f>
        <v>Kaylee Hieronimus</v>
      </c>
      <c r="C2" s="95" t="str">
        <f>IFERROR(IF(INDEX('Open 2'!$A:$F,MATCH('Open 2 Results'!$E2,'Open 2'!$F:$F,0),3)&gt;0,INDEX('Open 2'!$A:$F,MATCH('Open 2 Results'!$E2,'Open 2'!$F:$F,0),3),""),"")</f>
        <v>SV Magnolia Cartel</v>
      </c>
      <c r="D2" s="96" t="str">
        <f>IFERROR(IF(AND(SMALL('Open 2'!F:F,L2)&gt;1000,SMALL('Open 2'!F:F,L2)&lt;3000),"nt",IF(SMALL('Open 2'!F:F,L2)&gt;3000,"",SMALL('Open 2'!F:F,L2))),"")</f>
        <v/>
      </c>
      <c r="E2" s="130" t="str">
        <f>IF(D2="nt",IFERROR(SMALL('Open 2'!F:F,L2),""),IF(D2&gt;3000,"",IFERROR(SMALL('Open 2'!F:F,L2),"")))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86"/>
      <c r="K2" s="139"/>
      <c r="L2" s="68">
        <v>1</v>
      </c>
    </row>
    <row r="3" spans="1:12">
      <c r="A3" s="22">
        <f>IFERROR(IF(INDEX('Open 2'!$A:$F,MATCH('Open 2 Results'!$E3,'Open 2'!$F:$F,0),1)&gt;0,INDEX('Open 2'!$A:$F,MATCH('Open 2 Results'!$E3,'Open 2'!$F:$F,0),1),""),"")</f>
        <v>3</v>
      </c>
      <c r="B3" s="95" t="str">
        <f>IFERROR(IF(INDEX('Open 2'!$A:$F,MATCH('Open 2 Results'!$E3,'Open 2'!$F:$F,0),2)&gt;0,INDEX('Open 2'!$A:$F,MATCH('Open 2 Results'!$E3,'Open 2'!$F:$F,0),2),""),"")</f>
        <v>Kaylee Hieronimus</v>
      </c>
      <c r="C3" s="95" t="str">
        <f>IFERROR(IF(INDEX('Open 2'!$A:$F,MATCH('Open 2 Results'!$E3,'Open 2'!$F:$F,0),3)&gt;0,INDEX('Open 2'!$A:$F,MATCH('Open 2 Results'!$E3,'Open 2'!$F:$F,0),3),""),"")</f>
        <v>SV Magnolia Cartel</v>
      </c>
      <c r="D3" s="96" t="str">
        <f>IFERROR(IF(AND(SMALL('Open 2'!F:F,L3)&gt;1000,SMALL('Open 2'!F:F,L3)&lt;3000),"nt",IF(SMALL('Open 2'!F:F,L3)&gt;3000,"",SMALL('Open 2'!F:F,L3))),"")</f>
        <v/>
      </c>
      <c r="E3" s="130" t="str">
        <f>IF(D3="nt",IFERROR(SMALL('Open 2'!F:F,L3),""),IF(D3&gt;3000,"",IFERROR(SMALL('Open 2'!F:F,L3),"")))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'Open 2'!Q4</f>
        <v>-</v>
      </c>
      <c r="I3" s="68" t="s">
        <v>3</v>
      </c>
      <c r="J3" s="139"/>
      <c r="K3" s="139"/>
      <c r="L3" s="68">
        <v>2</v>
      </c>
    </row>
    <row r="4" spans="1:12">
      <c r="A4" s="22">
        <f>IFERROR(IF(INDEX('Open 2'!$A:$F,MATCH('Open 2 Results'!$E4,'Open 2'!$F:$F,0),1)&gt;0,INDEX('Open 2'!$A:$F,MATCH('Open 2 Results'!$E4,'Open 2'!$F:$F,0),1),""),"")</f>
        <v>3</v>
      </c>
      <c r="B4" s="95" t="str">
        <f>IFERROR(IF(INDEX('Open 2'!$A:$F,MATCH('Open 2 Results'!$E4,'Open 2'!$F:$F,0),2)&gt;0,INDEX('Open 2'!$A:$F,MATCH('Open 2 Results'!$E4,'Open 2'!$F:$F,0),2),""),"")</f>
        <v>Kaylee Hieronimus</v>
      </c>
      <c r="C4" s="95" t="str">
        <f>IFERROR(IF(INDEX('Open 2'!$A:$F,MATCH('Open 2 Results'!$E4,'Open 2'!$F:$F,0),3)&gt;0,INDEX('Open 2'!$A:$F,MATCH('Open 2 Results'!$E4,'Open 2'!$F:$F,0),3),""),"")</f>
        <v>SV Magnolia Cartel</v>
      </c>
      <c r="D4" s="96" t="str">
        <f>IFERROR(IF(AND(SMALL('Open 2'!F:F,L4)&gt;1000,SMALL('Open 2'!F:F,L4)&lt;3000),"nt",IF(SMALL('Open 2'!F:F,L4)&gt;3000,"",SMALL('Open 2'!F:F,L4))),"")</f>
        <v/>
      </c>
      <c r="E4" s="130" t="str">
        <f>IF(D4="nt",IFERROR(SMALL('Open 2'!F:F,L4),""),IF(D4&gt;3000,"",IFERROR(SMALL('Open 2'!F:F,L4),"")))</f>
        <v/>
      </c>
      <c r="F4" s="97" t="str">
        <f t="shared" si="0"/>
        <v/>
      </c>
      <c r="G4" s="104" t="str">
        <f t="shared" si="1"/>
        <v/>
      </c>
      <c r="H4" s="90" t="str">
        <f>'Open 2'!Q10</f>
        <v>-</v>
      </c>
      <c r="I4" s="98" t="s">
        <v>4</v>
      </c>
      <c r="J4" s="187"/>
      <c r="K4" s="139"/>
      <c r="L4" s="68">
        <v>3</v>
      </c>
    </row>
    <row r="5" spans="1:12">
      <c r="A5" s="22">
        <f>IFERROR(IF(INDEX('Open 2'!$A:$F,MATCH('Open 2 Results'!$E5,'Open 2'!$F:$F,0),1)&gt;0,INDEX('Open 2'!$A:$F,MATCH('Open 2 Results'!$E5,'Open 2'!$F:$F,0),1),""),"")</f>
        <v>3</v>
      </c>
      <c r="B5" s="95" t="str">
        <f>IFERROR(IF(INDEX('Open 2'!$A:$F,MATCH('Open 2 Results'!$E5,'Open 2'!$F:$F,0),2)&gt;0,INDEX('Open 2'!$A:$F,MATCH('Open 2 Results'!$E5,'Open 2'!$F:$F,0),2),""),"")</f>
        <v>Kaylee Hieronimus</v>
      </c>
      <c r="C5" s="95" t="str">
        <f>IFERROR(IF(INDEX('Open 2'!$A:$F,MATCH('Open 2 Results'!$E5,'Open 2'!$F:$F,0),3)&gt;0,INDEX('Open 2'!$A:$F,MATCH('Open 2 Results'!$E5,'Open 2'!$F:$F,0),3),""),"")</f>
        <v>SV Magnolia Cartel</v>
      </c>
      <c r="D5" s="96" t="str">
        <f>IFERROR(IF(AND(SMALL('Open 2'!F:F,L5)&gt;1000,SMALL('Open 2'!F:F,L5)&lt;3000),"nt",IF(SMALL('Open 2'!F:F,L5)&gt;3000,"",SMALL('Open 2'!F:F,L5))),"")</f>
        <v/>
      </c>
      <c r="E5" s="130" t="str">
        <f>IF(D5="nt",IFERROR(SMALL('Open 2'!F:F,L5),""),IF(D5&gt;3000,"",IFERROR(SMALL('Open 2'!F:F,L5),"")))</f>
        <v/>
      </c>
      <c r="F5" s="97" t="str">
        <f t="shared" si="0"/>
        <v/>
      </c>
      <c r="G5" s="104" t="str">
        <f t="shared" si="1"/>
        <v/>
      </c>
      <c r="H5" s="90" t="str">
        <f>'Open 2'!Q16</f>
        <v>-</v>
      </c>
      <c r="I5" s="98" t="s">
        <v>5</v>
      </c>
      <c r="J5" s="187"/>
      <c r="K5" s="140"/>
      <c r="L5" s="68">
        <v>4</v>
      </c>
    </row>
    <row r="6" spans="1:12">
      <c r="A6" s="22">
        <f>IFERROR(IF(INDEX('Open 2'!$A:$F,MATCH('Open 2 Results'!$E6,'Open 2'!$F:$F,0),1)&gt;0,INDEX('Open 2'!$A:$F,MATCH('Open 2 Results'!$E6,'Open 2'!$F:$F,0),1),""),"")</f>
        <v>3</v>
      </c>
      <c r="B6" s="95" t="str">
        <f>IFERROR(IF(INDEX('Open 2'!$A:$F,MATCH('Open 2 Results'!$E6,'Open 2'!$F:$F,0),2)&gt;0,INDEX('Open 2'!$A:$F,MATCH('Open 2 Results'!$E6,'Open 2'!$F:$F,0),2),""),"")</f>
        <v>Kaylee Hieronimus</v>
      </c>
      <c r="C6" s="95" t="str">
        <f>IFERROR(IF(INDEX('Open 2'!$A:$F,MATCH('Open 2 Results'!$E6,'Open 2'!$F:$F,0),3)&gt;0,INDEX('Open 2'!$A:$F,MATCH('Open 2 Results'!$E6,'Open 2'!$F:$F,0),3),""),"")</f>
        <v>SV Magnolia Cartel</v>
      </c>
      <c r="D6" s="96" t="str">
        <f>IFERROR(IF(AND(SMALL('Open 2'!F:F,L6)&gt;1000,SMALL('Open 2'!F:F,L6)&lt;3000),"nt",IF(SMALL('Open 2'!F:F,L6)&gt;3000,"",SMALL('Open 2'!F:F,L6))),"")</f>
        <v/>
      </c>
      <c r="E6" s="130" t="str">
        <f>IF(D6="nt",IFERROR(SMALL('Open 2'!F:F,L6),""),IF(D6&gt;3000,"",IFERROR(SMALL('Open 2'!F:F,L6),"")))</f>
        <v/>
      </c>
      <c r="F6" s="97" t="str">
        <f t="shared" si="0"/>
        <v/>
      </c>
      <c r="G6" s="104" t="str">
        <f t="shared" si="1"/>
        <v/>
      </c>
      <c r="H6" s="90" t="str">
        <f>'Open 2'!Q22</f>
        <v>-</v>
      </c>
      <c r="I6" s="98" t="s">
        <v>6</v>
      </c>
      <c r="J6" s="187"/>
      <c r="K6" s="139"/>
      <c r="L6" s="68">
        <v>5</v>
      </c>
    </row>
    <row r="7" spans="1:12">
      <c r="A7" s="22">
        <f>IFERROR(IF(INDEX('Open 2'!$A:$F,MATCH('Open 2 Results'!$E7,'Open 2'!$F:$F,0),1)&gt;0,INDEX('Open 2'!$A:$F,MATCH('Open 2 Results'!$E7,'Open 2'!$F:$F,0),1),""),"")</f>
        <v>3</v>
      </c>
      <c r="B7" s="95" t="str">
        <f>IFERROR(IF(INDEX('Open 2'!$A:$F,MATCH('Open 2 Results'!$E7,'Open 2'!$F:$F,0),2)&gt;0,INDEX('Open 2'!$A:$F,MATCH('Open 2 Results'!$E7,'Open 2'!$F:$F,0),2),""),"")</f>
        <v>Kaylee Hieronimus</v>
      </c>
      <c r="C7" s="95" t="str">
        <f>IFERROR(IF(INDEX('Open 2'!$A:$F,MATCH('Open 2 Results'!$E7,'Open 2'!$F:$F,0),3)&gt;0,INDEX('Open 2'!$A:$F,MATCH('Open 2 Results'!$E7,'Open 2'!$F:$F,0),3),""),"")</f>
        <v>SV Magnolia Cartel</v>
      </c>
      <c r="D7" s="96" t="str">
        <f>IFERROR(IF(AND(SMALL('Open 2'!F:F,L7)&gt;1000,SMALL('Open 2'!F:F,L7)&lt;3000),"nt",IF(SMALL('Open 2'!F:F,L7)&gt;3000,"",SMALL('Open 2'!F:F,L7))),"")</f>
        <v/>
      </c>
      <c r="E7" s="130" t="str">
        <f>IF(D7="nt",IFERROR(SMALL('Open 2'!F:F,L7),""),IF(D7&gt;3000,"",IFERROR(SMALL('Open 2'!F:F,L7),"")))</f>
        <v/>
      </c>
      <c r="F7" s="97" t="str">
        <f t="shared" si="0"/>
        <v/>
      </c>
      <c r="G7" s="104" t="str">
        <f t="shared" si="1"/>
        <v/>
      </c>
      <c r="H7" s="68" t="str">
        <f>'Open 2'!Q28</f>
        <v>-</v>
      </c>
      <c r="I7" s="98" t="s">
        <v>13</v>
      </c>
      <c r="J7" s="187"/>
      <c r="K7" s="139"/>
      <c r="L7" s="68">
        <v>6</v>
      </c>
    </row>
    <row r="8" spans="1:12">
      <c r="A8" s="22">
        <f>IFERROR(IF(INDEX('Open 2'!$A:$F,MATCH('Open 2 Results'!$E8,'Open 2'!$F:$F,0),1)&gt;0,INDEX('Open 2'!$A:$F,MATCH('Open 2 Results'!$E8,'Open 2'!$F:$F,0),1),""),"")</f>
        <v>3</v>
      </c>
      <c r="B8" s="95" t="str">
        <f>IFERROR(IF(INDEX('Open 2'!$A:$F,MATCH('Open 2 Results'!$E8,'Open 2'!$F:$F,0),2)&gt;0,INDEX('Open 2'!$A:$F,MATCH('Open 2 Results'!$E8,'Open 2'!$F:$F,0),2),""),"")</f>
        <v>Kaylee Hieronimus</v>
      </c>
      <c r="C8" s="95" t="str">
        <f>IFERROR(IF(INDEX('Open 2'!$A:$F,MATCH('Open 2 Results'!$E8,'Open 2'!$F:$F,0),3)&gt;0,INDEX('Open 2'!$A:$F,MATCH('Open 2 Results'!$E8,'Open 2'!$F:$F,0),3),""),"")</f>
        <v>SV Magnolia Cartel</v>
      </c>
      <c r="D8" s="96" t="str">
        <f>IFERROR(IF(AND(SMALL('Open 2'!F:F,L8)&gt;1000,SMALL('Open 2'!F:F,L8)&lt;3000),"nt",IF(SMALL('Open 2'!F:F,L8)&gt;3000,"",SMALL('Open 2'!F:F,L8))),"")</f>
        <v/>
      </c>
      <c r="E8" s="130" t="str">
        <f>IF(D8="nt",IFERROR(SMALL('Open 2'!F:F,L8),""),IF(D8&gt;3000,"",IFERROR(SMALL('Open 2'!F:F,L8),"")))</f>
        <v/>
      </c>
      <c r="F8" s="97" t="str">
        <f t="shared" si="0"/>
        <v/>
      </c>
      <c r="G8" s="104" t="str">
        <f t="shared" si="1"/>
        <v/>
      </c>
      <c r="J8" s="186"/>
      <c r="K8" s="139"/>
      <c r="L8" s="68">
        <v>7</v>
      </c>
    </row>
    <row r="9" spans="1:12">
      <c r="A9" s="22">
        <f>IFERROR(IF(INDEX('Open 2'!$A:$F,MATCH('Open 2 Results'!$E9,'Open 2'!$F:$F,0),1)&gt;0,INDEX('Open 2'!$A:$F,MATCH('Open 2 Results'!$E9,'Open 2'!$F:$F,0),1),""),"")</f>
        <v>3</v>
      </c>
      <c r="B9" s="95" t="str">
        <f>IFERROR(IF(INDEX('Open 2'!$A:$F,MATCH('Open 2 Results'!$E9,'Open 2'!$F:$F,0),2)&gt;0,INDEX('Open 2'!$A:$F,MATCH('Open 2 Results'!$E9,'Open 2'!$F:$F,0),2),""),"")</f>
        <v>Kaylee Hieronimus</v>
      </c>
      <c r="C9" s="95" t="str">
        <f>IFERROR(IF(INDEX('Open 2'!$A:$F,MATCH('Open 2 Results'!$E9,'Open 2'!$F:$F,0),3)&gt;0,INDEX('Open 2'!$A:$F,MATCH('Open 2 Results'!$E9,'Open 2'!$F:$F,0),3),""),"")</f>
        <v>SV Magnolia Cartel</v>
      </c>
      <c r="D9" s="96" t="str">
        <f>IFERROR(IF(AND(SMALL('Open 2'!F:F,L9)&gt;1000,SMALL('Open 2'!F:F,L9)&lt;3000),"nt",IF(SMALL('Open 2'!F:F,L9)&gt;3000,"",SMALL('Open 2'!F:F,L9))),"")</f>
        <v/>
      </c>
      <c r="E9" s="130" t="str">
        <f>IF(D9="nt",IFERROR(SMALL('Open 2'!F:F,L9),""),IF(D9&gt;3000,"",IFERROR(SMALL('Open 2'!F:F,L9),"")))</f>
        <v/>
      </c>
      <c r="F9" s="97" t="str">
        <f t="shared" si="0"/>
        <v/>
      </c>
      <c r="G9" s="104" t="str">
        <f t="shared" si="1"/>
        <v/>
      </c>
      <c r="J9" s="186"/>
      <c r="K9" s="139"/>
      <c r="L9" s="68">
        <v>8</v>
      </c>
    </row>
    <row r="10" spans="1:12">
      <c r="A10" s="22">
        <f>IFERROR(IF(INDEX('Open 2'!$A:$F,MATCH('Open 2 Results'!$E10,'Open 2'!$F:$F,0),1)&gt;0,INDEX('Open 2'!$A:$F,MATCH('Open 2 Results'!$E10,'Open 2'!$F:$F,0),1),""),"")</f>
        <v>3</v>
      </c>
      <c r="B10" s="95" t="str">
        <f>IFERROR(IF(INDEX('Open 2'!$A:$F,MATCH('Open 2 Results'!$E10,'Open 2'!$F:$F,0),2)&gt;0,INDEX('Open 2'!$A:$F,MATCH('Open 2 Results'!$E10,'Open 2'!$F:$F,0),2),""),"")</f>
        <v>Kaylee Hieronimus</v>
      </c>
      <c r="C10" s="95" t="str">
        <f>IFERROR(IF(INDEX('Open 2'!$A:$F,MATCH('Open 2 Results'!$E10,'Open 2'!$F:$F,0),3)&gt;0,INDEX('Open 2'!$A:$F,MATCH('Open 2 Results'!$E10,'Open 2'!$F:$F,0),3),""),"")</f>
        <v>SV Magnolia Cartel</v>
      </c>
      <c r="D10" s="96" t="str">
        <f>IFERROR(IF(AND(SMALL('Open 2'!F:F,L10)&gt;1000,SMALL('Open 2'!F:F,L10)&lt;3000),"nt",IF(SMALL('Open 2'!F:F,L10)&gt;3000,"",SMALL('Open 2'!F:F,L10))),"")</f>
        <v/>
      </c>
      <c r="E10" s="130" t="str">
        <f>IF(D10="nt",IFERROR(SMALL('Open 2'!F:F,L10),""),IF(D10&gt;3000,"",IFERROR(SMALL('Open 2'!F:F,L10),"")))</f>
        <v/>
      </c>
      <c r="F10" s="97" t="str">
        <f t="shared" si="0"/>
        <v/>
      </c>
      <c r="G10" s="104" t="str">
        <f t="shared" si="1"/>
        <v/>
      </c>
      <c r="J10" s="186"/>
      <c r="K10" s="139"/>
      <c r="L10" s="68">
        <v>9</v>
      </c>
    </row>
    <row r="11" spans="1:12">
      <c r="A11" s="22">
        <f>IFERROR(IF(INDEX('Open 2'!$A:$F,MATCH('Open 2 Results'!$E11,'Open 2'!$F:$F,0),1)&gt;0,INDEX('Open 2'!$A:$F,MATCH('Open 2 Results'!$E11,'Open 2'!$F:$F,0),1),""),"")</f>
        <v>3</v>
      </c>
      <c r="B11" s="95" t="str">
        <f>IFERROR(IF(INDEX('Open 2'!$A:$F,MATCH('Open 2 Results'!$E11,'Open 2'!$F:$F,0),2)&gt;0,INDEX('Open 2'!$A:$F,MATCH('Open 2 Results'!$E11,'Open 2'!$F:$F,0),2),""),"")</f>
        <v>Kaylee Hieronimus</v>
      </c>
      <c r="C11" s="95" t="str">
        <f>IFERROR(IF(INDEX('Open 2'!$A:$F,MATCH('Open 2 Results'!$E11,'Open 2'!$F:$F,0),3)&gt;0,INDEX('Open 2'!$A:$F,MATCH('Open 2 Results'!$E11,'Open 2'!$F:$F,0),3),""),"")</f>
        <v>SV Magnolia Cartel</v>
      </c>
      <c r="D11" s="96" t="str">
        <f>IFERROR(IF(AND(SMALL('Open 2'!F:F,L11)&gt;1000,SMALL('Open 2'!F:F,L11)&lt;3000),"nt",IF(SMALL('Open 2'!F:F,L11)&gt;3000,"",SMALL('Open 2'!F:F,L11))),"")</f>
        <v/>
      </c>
      <c r="E11" s="130" t="str">
        <f>IF(D11="nt",IFERROR(SMALL('Open 2'!F:F,L11),""),IF(D11&gt;3000,"",IFERROR(SMALL('Open 2'!F:F,L11),"")))</f>
        <v/>
      </c>
      <c r="F11" s="97" t="str">
        <f t="shared" si="0"/>
        <v/>
      </c>
      <c r="G11" s="104" t="str">
        <f t="shared" si="1"/>
        <v/>
      </c>
      <c r="J11" s="186"/>
      <c r="K11" s="139"/>
      <c r="L11" s="68">
        <v>10</v>
      </c>
    </row>
    <row r="12" spans="1:12">
      <c r="A12" s="22">
        <f>IFERROR(IF(INDEX('Open 2'!$A:$F,MATCH('Open 2 Results'!$E12,'Open 2'!$F:$F,0),1)&gt;0,INDEX('Open 2'!$A:$F,MATCH('Open 2 Results'!$E12,'Open 2'!$F:$F,0),1),""),"")</f>
        <v>3</v>
      </c>
      <c r="B12" s="95" t="str">
        <f>IFERROR(IF(INDEX('Open 2'!$A:$F,MATCH('Open 2 Results'!$E12,'Open 2'!$F:$F,0),2)&gt;0,INDEX('Open 2'!$A:$F,MATCH('Open 2 Results'!$E12,'Open 2'!$F:$F,0),2),""),"")</f>
        <v>Kaylee Hieronimus</v>
      </c>
      <c r="C12" s="95" t="str">
        <f>IFERROR(IF(INDEX('Open 2'!$A:$F,MATCH('Open 2 Results'!$E12,'Open 2'!$F:$F,0),3)&gt;0,INDEX('Open 2'!$A:$F,MATCH('Open 2 Results'!$E12,'Open 2'!$F:$F,0),3),""),"")</f>
        <v>SV Magnolia Cartel</v>
      </c>
      <c r="D12" s="96" t="str">
        <f>IFERROR(IF(AND(SMALL('Open 2'!F:F,L12)&gt;1000,SMALL('Open 2'!F:F,L12)&lt;3000),"nt",IF(SMALL('Open 2'!F:F,L12)&gt;3000,"",SMALL('Open 2'!F:F,L12))),"")</f>
        <v/>
      </c>
      <c r="E12" s="130" t="str">
        <f>IF(D12="nt",IFERROR(SMALL('Open 2'!F:F,L12),""),IF(D12&gt;3000,"",IFERROR(SMALL('Open 2'!F:F,L12),"")))</f>
        <v/>
      </c>
      <c r="F12" s="97" t="str">
        <f t="shared" si="0"/>
        <v/>
      </c>
      <c r="G12" s="104" t="str">
        <f t="shared" si="1"/>
        <v/>
      </c>
      <c r="J12" s="186"/>
      <c r="K12" s="139"/>
      <c r="L12" s="68">
        <v>11</v>
      </c>
    </row>
    <row r="13" spans="1:12">
      <c r="A13" s="22">
        <f>IFERROR(IF(INDEX('Open 2'!$A:$F,MATCH('Open 2 Results'!$E13,'Open 2'!$F:$F,0),1)&gt;0,INDEX('Open 2'!$A:$F,MATCH('Open 2 Results'!$E13,'Open 2'!$F:$F,0),1),""),"")</f>
        <v>3</v>
      </c>
      <c r="B13" s="95" t="str">
        <f>IFERROR(IF(INDEX('Open 2'!$A:$F,MATCH('Open 2 Results'!$E13,'Open 2'!$F:$F,0),2)&gt;0,INDEX('Open 2'!$A:$F,MATCH('Open 2 Results'!$E13,'Open 2'!$F:$F,0),2),""),"")</f>
        <v>Kaylee Hieronimus</v>
      </c>
      <c r="C13" s="95" t="str">
        <f>IFERROR(IF(INDEX('Open 2'!$A:$F,MATCH('Open 2 Results'!$E13,'Open 2'!$F:$F,0),3)&gt;0,INDEX('Open 2'!$A:$F,MATCH('Open 2 Results'!$E13,'Open 2'!$F:$F,0),3),""),"")</f>
        <v>SV Magnolia Cartel</v>
      </c>
      <c r="D13" s="96" t="str">
        <f>IFERROR(IF(AND(SMALL('Open 2'!F:F,L13)&gt;1000,SMALL('Open 2'!F:F,L13)&lt;3000),"nt",IF(SMALL('Open 2'!F:F,L13)&gt;3000,"",SMALL('Open 2'!F:F,L13))),"")</f>
        <v/>
      </c>
      <c r="E13" s="130" t="str">
        <f>IF(D13="nt",IFERROR(SMALL('Open 2'!F:F,L13),""),IF(D13&gt;3000,"",IFERROR(SMALL('Open 2'!F:F,L13),"")))</f>
        <v/>
      </c>
      <c r="F13" s="97" t="str">
        <f t="shared" si="0"/>
        <v/>
      </c>
      <c r="G13" s="104" t="str">
        <f t="shared" si="1"/>
        <v/>
      </c>
      <c r="J13" s="186"/>
      <c r="K13" s="139"/>
      <c r="L13" s="68">
        <v>12</v>
      </c>
    </row>
    <row r="14" spans="1:12">
      <c r="A14" s="22">
        <f>IFERROR(IF(INDEX('Open 2'!$A:$F,MATCH('Open 2 Results'!$E14,'Open 2'!$F:$F,0),1)&gt;0,INDEX('Open 2'!$A:$F,MATCH('Open 2 Results'!$E14,'Open 2'!$F:$F,0),1),""),"")</f>
        <v>3</v>
      </c>
      <c r="B14" s="95" t="str">
        <f>IFERROR(IF(INDEX('Open 2'!$A:$F,MATCH('Open 2 Results'!$E14,'Open 2'!$F:$F,0),2)&gt;0,INDEX('Open 2'!$A:$F,MATCH('Open 2 Results'!$E14,'Open 2'!$F:$F,0),2),""),"")</f>
        <v>Kaylee Hieronimus</v>
      </c>
      <c r="C14" s="95" t="str">
        <f>IFERROR(IF(INDEX('Open 2'!$A:$F,MATCH('Open 2 Results'!$E14,'Open 2'!$F:$F,0),3)&gt;0,INDEX('Open 2'!$A:$F,MATCH('Open 2 Results'!$E14,'Open 2'!$F:$F,0),3),""),"")</f>
        <v>SV Magnolia Cartel</v>
      </c>
      <c r="D14" s="96" t="str">
        <f>IFERROR(IF(AND(SMALL('Open 2'!F:F,L14)&gt;1000,SMALL('Open 2'!F:F,L14)&lt;3000),"nt",IF(SMALL('Open 2'!F:F,L14)&gt;3000,"",SMALL('Open 2'!F:F,L14))),"")</f>
        <v/>
      </c>
      <c r="E14" s="130" t="str">
        <f>IF(D14="nt",IFERROR(SMALL('Open 2'!F:F,L14),""),IF(D14&gt;3000,"",IFERROR(SMALL('Open 2'!F:F,L14),"")))</f>
        <v/>
      </c>
      <c r="F14" s="97" t="str">
        <f t="shared" si="0"/>
        <v/>
      </c>
      <c r="G14" s="104" t="str">
        <f t="shared" si="1"/>
        <v/>
      </c>
      <c r="J14" s="186"/>
      <c r="K14" s="139"/>
      <c r="L14" s="68">
        <v>13</v>
      </c>
    </row>
    <row r="15" spans="1:12">
      <c r="A15" s="22">
        <f>IFERROR(IF(INDEX('Open 2'!$A:$F,MATCH('Open 2 Results'!$E15,'Open 2'!$F:$F,0),1)&gt;0,INDEX('Open 2'!$A:$F,MATCH('Open 2 Results'!$E15,'Open 2'!$F:$F,0),1),""),"")</f>
        <v>3</v>
      </c>
      <c r="B15" s="95" t="str">
        <f>IFERROR(IF(INDEX('Open 2'!$A:$F,MATCH('Open 2 Results'!$E15,'Open 2'!$F:$F,0),2)&gt;0,INDEX('Open 2'!$A:$F,MATCH('Open 2 Results'!$E15,'Open 2'!$F:$F,0),2),""),"")</f>
        <v>Kaylee Hieronimus</v>
      </c>
      <c r="C15" s="95" t="str">
        <f>IFERROR(IF(INDEX('Open 2'!$A:$F,MATCH('Open 2 Results'!$E15,'Open 2'!$F:$F,0),3)&gt;0,INDEX('Open 2'!$A:$F,MATCH('Open 2 Results'!$E15,'Open 2'!$F:$F,0),3),""),"")</f>
        <v>SV Magnolia Cartel</v>
      </c>
      <c r="D15" s="96" t="str">
        <f>IFERROR(IF(AND(SMALL('Open 2'!F:F,L15)&gt;1000,SMALL('Open 2'!F:F,L15)&lt;3000),"nt",IF(SMALL('Open 2'!F:F,L15)&gt;3000,"",SMALL('Open 2'!F:F,L15))),"")</f>
        <v/>
      </c>
      <c r="E15" s="130" t="str">
        <f>IF(D15="nt",IFERROR(SMALL('Open 2'!F:F,L15),""),IF(D15&gt;3000,"",IFERROR(SMALL('Open 2'!F:F,L15),"")))</f>
        <v/>
      </c>
      <c r="F15" s="97" t="str">
        <f t="shared" si="0"/>
        <v/>
      </c>
      <c r="G15" s="104" t="str">
        <f t="shared" si="1"/>
        <v/>
      </c>
      <c r="J15" s="186"/>
      <c r="K15" s="139"/>
      <c r="L15" s="68">
        <v>14</v>
      </c>
    </row>
    <row r="16" spans="1:12">
      <c r="A16" s="22">
        <f>IFERROR(IF(INDEX('Open 2'!$A:$F,MATCH('Open 2 Results'!$E16,'Open 2'!$F:$F,0),1)&gt;0,INDEX('Open 2'!$A:$F,MATCH('Open 2 Results'!$E16,'Open 2'!$F:$F,0),1),""),"")</f>
        <v>3</v>
      </c>
      <c r="B16" s="95" t="str">
        <f>IFERROR(IF(INDEX('Open 2'!$A:$F,MATCH('Open 2 Results'!$E16,'Open 2'!$F:$F,0),2)&gt;0,INDEX('Open 2'!$A:$F,MATCH('Open 2 Results'!$E16,'Open 2'!$F:$F,0),2),""),"")</f>
        <v>Kaylee Hieronimus</v>
      </c>
      <c r="C16" s="95" t="str">
        <f>IFERROR(IF(INDEX('Open 2'!$A:$F,MATCH('Open 2 Results'!$E16,'Open 2'!$F:$F,0),3)&gt;0,INDEX('Open 2'!$A:$F,MATCH('Open 2 Results'!$E16,'Open 2'!$F:$F,0),3),""),"")</f>
        <v>SV Magnolia Cartel</v>
      </c>
      <c r="D16" s="96" t="str">
        <f>IFERROR(IF(AND(SMALL('Open 2'!F:F,L16)&gt;1000,SMALL('Open 2'!F:F,L16)&lt;3000),"nt",IF(SMALL('Open 2'!F:F,L16)&gt;3000,"",SMALL('Open 2'!F:F,L16))),"")</f>
        <v/>
      </c>
      <c r="E16" s="130" t="str">
        <f>IF(D16="nt",IFERROR(SMALL('Open 2'!F:F,L16),""),IF(D16&gt;3000,"",IFERROR(SMALL('Open 2'!F:F,L16),"")))</f>
        <v/>
      </c>
      <c r="F16" s="97" t="str">
        <f t="shared" si="0"/>
        <v/>
      </c>
      <c r="G16" s="104" t="str">
        <f t="shared" si="1"/>
        <v/>
      </c>
      <c r="J16" s="186"/>
      <c r="K16" s="139"/>
      <c r="L16" s="68">
        <v>15</v>
      </c>
    </row>
    <row r="17" spans="1:12">
      <c r="A17" s="22">
        <f>IFERROR(IF(INDEX('Open 2'!$A:$F,MATCH('Open 2 Results'!$E17,'Open 2'!$F:$F,0),1)&gt;0,INDEX('Open 2'!$A:$F,MATCH('Open 2 Results'!$E17,'Open 2'!$F:$F,0),1),""),"")</f>
        <v>3</v>
      </c>
      <c r="B17" s="95" t="str">
        <f>IFERROR(IF(INDEX('Open 2'!$A:$F,MATCH('Open 2 Results'!$E17,'Open 2'!$F:$F,0),2)&gt;0,INDEX('Open 2'!$A:$F,MATCH('Open 2 Results'!$E17,'Open 2'!$F:$F,0),2),""),"")</f>
        <v>Kaylee Hieronimus</v>
      </c>
      <c r="C17" s="95" t="str">
        <f>IFERROR(IF(INDEX('Open 2'!$A:$F,MATCH('Open 2 Results'!$E17,'Open 2'!$F:$F,0),3)&gt;0,INDEX('Open 2'!$A:$F,MATCH('Open 2 Results'!$E17,'Open 2'!$F:$F,0),3),""),"")</f>
        <v>SV Magnolia Cartel</v>
      </c>
      <c r="D17" s="96" t="str">
        <f>IFERROR(IF(AND(SMALL('Open 2'!F:F,L17)&gt;1000,SMALL('Open 2'!F:F,L17)&lt;3000),"nt",IF(SMALL('Open 2'!F:F,L17)&gt;3000,"",SMALL('Open 2'!F:F,L17))),"")</f>
        <v/>
      </c>
      <c r="E17" s="130" t="str">
        <f>IF(D17="nt",IFERROR(SMALL('Open 2'!F:F,L17),""),IF(D17&gt;3000,"",IFERROR(SMALL('Open 2'!F:F,L17),"")))</f>
        <v/>
      </c>
      <c r="F17" s="97" t="str">
        <f t="shared" si="0"/>
        <v/>
      </c>
      <c r="G17" s="104" t="str">
        <f t="shared" si="1"/>
        <v/>
      </c>
      <c r="J17" s="186"/>
      <c r="K17" s="139"/>
      <c r="L17" s="68">
        <v>16</v>
      </c>
    </row>
    <row r="18" spans="1:12">
      <c r="A18" s="22">
        <f>IFERROR(IF(INDEX('Open 2'!$A:$F,MATCH('Open 2 Results'!$E18,'Open 2'!$F:$F,0),1)&gt;0,INDEX('Open 2'!$A:$F,MATCH('Open 2 Results'!$E18,'Open 2'!$F:$F,0),1),""),"")</f>
        <v>3</v>
      </c>
      <c r="B18" s="95" t="str">
        <f>IFERROR(IF(INDEX('Open 2'!$A:$F,MATCH('Open 2 Results'!$E18,'Open 2'!$F:$F,0),2)&gt;0,INDEX('Open 2'!$A:$F,MATCH('Open 2 Results'!$E18,'Open 2'!$F:$F,0),2),""),"")</f>
        <v>Kaylee Hieronimus</v>
      </c>
      <c r="C18" s="95" t="str">
        <f>IFERROR(IF(INDEX('Open 2'!$A:$F,MATCH('Open 2 Results'!$E18,'Open 2'!$F:$F,0),3)&gt;0,INDEX('Open 2'!$A:$F,MATCH('Open 2 Results'!$E18,'Open 2'!$F:$F,0),3),""),"")</f>
        <v>SV Magnolia Cartel</v>
      </c>
      <c r="D18" s="96" t="str">
        <f>IFERROR(IF(AND(SMALL('Open 2'!F:F,L18)&gt;1000,SMALL('Open 2'!F:F,L18)&lt;3000),"nt",IF(SMALL('Open 2'!F:F,L18)&gt;3000,"",SMALL('Open 2'!F:F,L18))),"")</f>
        <v/>
      </c>
      <c r="E18" s="130" t="str">
        <f>IF(D18="nt",IFERROR(SMALL('Open 2'!F:F,L18),""),IF(D18&gt;3000,"",IFERROR(SMALL('Open 2'!F:F,L18),"")))</f>
        <v/>
      </c>
      <c r="F18" s="97" t="str">
        <f t="shared" si="0"/>
        <v/>
      </c>
      <c r="G18" s="104" t="str">
        <f t="shared" si="1"/>
        <v/>
      </c>
      <c r="J18" s="186"/>
      <c r="K18" s="139"/>
      <c r="L18" s="68">
        <v>17</v>
      </c>
    </row>
    <row r="19" spans="1:12">
      <c r="A19" s="22">
        <f>IFERROR(IF(INDEX('Open 2'!$A:$F,MATCH('Open 2 Results'!$E19,'Open 2'!$F:$F,0),1)&gt;0,INDEX('Open 2'!$A:$F,MATCH('Open 2 Results'!$E19,'Open 2'!$F:$F,0),1),""),"")</f>
        <v>3</v>
      </c>
      <c r="B19" s="95" t="str">
        <f>IFERROR(IF(INDEX('Open 2'!$A:$F,MATCH('Open 2 Results'!$E19,'Open 2'!$F:$F,0),2)&gt;0,INDEX('Open 2'!$A:$F,MATCH('Open 2 Results'!$E19,'Open 2'!$F:$F,0),2),""),"")</f>
        <v>Kaylee Hieronimus</v>
      </c>
      <c r="C19" s="95" t="str">
        <f>IFERROR(IF(INDEX('Open 2'!$A:$F,MATCH('Open 2 Results'!$E19,'Open 2'!$F:$F,0),3)&gt;0,INDEX('Open 2'!$A:$F,MATCH('Open 2 Results'!$E19,'Open 2'!$F:$F,0),3),""),"")</f>
        <v>SV Magnolia Cartel</v>
      </c>
      <c r="D19" s="96" t="str">
        <f>IFERROR(IF(AND(SMALL('Open 2'!F:F,L19)&gt;1000,SMALL('Open 2'!F:F,L19)&lt;3000),"nt",IF(SMALL('Open 2'!F:F,L19)&gt;3000,"",SMALL('Open 2'!F:F,L19))),"")</f>
        <v/>
      </c>
      <c r="E19" s="130" t="str">
        <f>IF(D19="nt",IFERROR(SMALL('Open 2'!F:F,L19),""),IF(D19&gt;3000,"",IFERROR(SMALL('Open 2'!F:F,L19),"")))</f>
        <v/>
      </c>
      <c r="F19" s="97" t="str">
        <f t="shared" si="0"/>
        <v/>
      </c>
      <c r="G19" s="104" t="str">
        <f t="shared" si="1"/>
        <v/>
      </c>
      <c r="J19" s="186"/>
      <c r="K19" s="139"/>
      <c r="L19" s="68">
        <v>18</v>
      </c>
    </row>
    <row r="20" spans="1:12">
      <c r="A20" s="22">
        <f>IFERROR(IF(INDEX('Open 2'!$A:$F,MATCH('Open 2 Results'!$E20,'Open 2'!$F:$F,0),1)&gt;0,INDEX('Open 2'!$A:$F,MATCH('Open 2 Results'!$E20,'Open 2'!$F:$F,0),1),""),"")</f>
        <v>3</v>
      </c>
      <c r="B20" s="95" t="str">
        <f>IFERROR(IF(INDEX('Open 2'!$A:$F,MATCH('Open 2 Results'!$E20,'Open 2'!$F:$F,0),2)&gt;0,INDEX('Open 2'!$A:$F,MATCH('Open 2 Results'!$E20,'Open 2'!$F:$F,0),2),""),"")</f>
        <v>Kaylee Hieronimus</v>
      </c>
      <c r="C20" s="95" t="str">
        <f>IFERROR(IF(INDEX('Open 2'!$A:$F,MATCH('Open 2 Results'!$E20,'Open 2'!$F:$F,0),3)&gt;0,INDEX('Open 2'!$A:$F,MATCH('Open 2 Results'!$E20,'Open 2'!$F:$F,0),3),""),"")</f>
        <v>SV Magnolia Cartel</v>
      </c>
      <c r="D20" s="96" t="str">
        <f>IFERROR(IF(AND(SMALL('Open 2'!F:F,L20)&gt;1000,SMALL('Open 2'!F:F,L20)&lt;3000),"nt",IF(SMALL('Open 2'!F:F,L20)&gt;3000,"",SMALL('Open 2'!F:F,L20))),"")</f>
        <v/>
      </c>
      <c r="E20" s="130" t="str">
        <f>IF(D20="nt",IFERROR(SMALL('Open 2'!F:F,L20),""),IF(D20&gt;3000,"",IFERROR(SMALL('Open 2'!F:F,L20),"")))</f>
        <v/>
      </c>
      <c r="F20" s="97" t="str">
        <f t="shared" si="0"/>
        <v/>
      </c>
      <c r="G20" s="104" t="str">
        <f t="shared" si="1"/>
        <v/>
      </c>
      <c r="J20" s="186"/>
      <c r="K20" s="139"/>
      <c r="L20" s="68">
        <v>19</v>
      </c>
    </row>
    <row r="21" spans="1:12">
      <c r="A21" s="22">
        <f>IFERROR(IF(INDEX('Open 2'!$A:$F,MATCH('Open 2 Results'!$E21,'Open 2'!$F:$F,0),1)&gt;0,INDEX('Open 2'!$A:$F,MATCH('Open 2 Results'!$E21,'Open 2'!$F:$F,0),1),""),"")</f>
        <v>3</v>
      </c>
      <c r="B21" s="95" t="str">
        <f>IFERROR(IF(INDEX('Open 2'!$A:$F,MATCH('Open 2 Results'!$E21,'Open 2'!$F:$F,0),2)&gt;0,INDEX('Open 2'!$A:$F,MATCH('Open 2 Results'!$E21,'Open 2'!$F:$F,0),2),""),"")</f>
        <v>Kaylee Hieronimus</v>
      </c>
      <c r="C21" s="95" t="str">
        <f>IFERROR(IF(INDEX('Open 2'!$A:$F,MATCH('Open 2 Results'!$E21,'Open 2'!$F:$F,0),3)&gt;0,INDEX('Open 2'!$A:$F,MATCH('Open 2 Results'!$E21,'Open 2'!$F:$F,0),3),""),"")</f>
        <v>SV Magnolia Cartel</v>
      </c>
      <c r="D21" s="96" t="str">
        <f>IFERROR(IF(AND(SMALL('Open 2'!F:F,L21)&gt;1000,SMALL('Open 2'!F:F,L21)&lt;3000),"nt",IF(SMALL('Open 2'!F:F,L21)&gt;3000,"",SMALL('Open 2'!F:F,L21))),"")</f>
        <v/>
      </c>
      <c r="E21" s="130" t="str">
        <f>IF(D21="nt",IFERROR(SMALL('Open 2'!F:F,L21),""),IF(D21&gt;3000,"",IFERROR(SMALL('Open 2'!F:F,L21),"")))</f>
        <v/>
      </c>
      <c r="F21" s="97" t="str">
        <f t="shared" si="0"/>
        <v/>
      </c>
      <c r="G21" s="104" t="str">
        <f t="shared" si="1"/>
        <v/>
      </c>
      <c r="J21" s="186"/>
      <c r="K21" s="139"/>
      <c r="L21" s="68">
        <v>20</v>
      </c>
    </row>
    <row r="22" spans="1:12">
      <c r="A22" s="22">
        <f>IFERROR(IF(INDEX('Open 2'!$A:$F,MATCH('Open 2 Results'!$E22,'Open 2'!$F:$F,0),1)&gt;0,INDEX('Open 2'!$A:$F,MATCH('Open 2 Results'!$E22,'Open 2'!$F:$F,0),1),""),"")</f>
        <v>3</v>
      </c>
      <c r="B22" s="95" t="str">
        <f>IFERROR(IF(INDEX('Open 2'!$A:$F,MATCH('Open 2 Results'!$E22,'Open 2'!$F:$F,0),2)&gt;0,INDEX('Open 2'!$A:$F,MATCH('Open 2 Results'!$E22,'Open 2'!$F:$F,0),2),""),"")</f>
        <v>Kaylee Hieronimus</v>
      </c>
      <c r="C22" s="95" t="str">
        <f>IFERROR(IF(INDEX('Open 2'!$A:$F,MATCH('Open 2 Results'!$E22,'Open 2'!$F:$F,0),3)&gt;0,INDEX('Open 2'!$A:$F,MATCH('Open 2 Results'!$E22,'Open 2'!$F:$F,0),3),""),"")</f>
        <v>SV Magnolia Cartel</v>
      </c>
      <c r="D22" s="96" t="str">
        <f>IFERROR(IF(AND(SMALL('Open 2'!F:F,L22)&gt;1000,SMALL('Open 2'!F:F,L22)&lt;3000),"nt",IF(SMALL('Open 2'!F:F,L22)&gt;3000,"",SMALL('Open 2'!F:F,L22))),"")</f>
        <v/>
      </c>
      <c r="E22" s="130" t="str">
        <f>IF(D22="nt",IFERROR(SMALL('Open 2'!F:F,L22),""),IF(D22&gt;3000,"",IFERROR(SMALL('Open 2'!F:F,L22),"")))</f>
        <v/>
      </c>
      <c r="F22" s="97" t="str">
        <f t="shared" si="0"/>
        <v/>
      </c>
      <c r="G22" s="104" t="str">
        <f t="shared" si="1"/>
        <v/>
      </c>
      <c r="J22" s="186"/>
      <c r="K22" s="139"/>
      <c r="L22" s="68">
        <v>21</v>
      </c>
    </row>
    <row r="23" spans="1:12">
      <c r="A23" s="22">
        <f>IFERROR(IF(INDEX('Open 2'!$A:$F,MATCH('Open 2 Results'!$E23,'Open 2'!$F:$F,0),1)&gt;0,INDEX('Open 2'!$A:$F,MATCH('Open 2 Results'!$E23,'Open 2'!$F:$F,0),1),""),"")</f>
        <v>3</v>
      </c>
      <c r="B23" s="95" t="str">
        <f>IFERROR(IF(INDEX('Open 2'!$A:$F,MATCH('Open 2 Results'!$E23,'Open 2'!$F:$F,0),2)&gt;0,INDEX('Open 2'!$A:$F,MATCH('Open 2 Results'!$E23,'Open 2'!$F:$F,0),2),""),"")</f>
        <v>Kaylee Hieronimus</v>
      </c>
      <c r="C23" s="95" t="str">
        <f>IFERROR(IF(INDEX('Open 2'!$A:$F,MATCH('Open 2 Results'!$E23,'Open 2'!$F:$F,0),3)&gt;0,INDEX('Open 2'!$A:$F,MATCH('Open 2 Results'!$E23,'Open 2'!$F:$F,0),3),""),"")</f>
        <v>SV Magnolia Cartel</v>
      </c>
      <c r="D23" s="96" t="str">
        <f>IFERROR(IF(AND(SMALL('Open 2'!F:F,L23)&gt;1000,SMALL('Open 2'!F:F,L23)&lt;3000),"nt",IF(SMALL('Open 2'!F:F,L23)&gt;3000,"",SMALL('Open 2'!F:F,L23))),"")</f>
        <v/>
      </c>
      <c r="E23" s="130" t="str">
        <f>IF(D23="nt",IFERROR(SMALL('Open 2'!F:F,L23),""),IF(D23&gt;3000,"",IFERROR(SMALL('Open 2'!F:F,L23),"")))</f>
        <v/>
      </c>
      <c r="F23" s="97" t="str">
        <f t="shared" si="0"/>
        <v/>
      </c>
      <c r="G23" s="104" t="str">
        <f t="shared" si="1"/>
        <v/>
      </c>
      <c r="J23" s="186"/>
      <c r="K23" s="139"/>
      <c r="L23" s="68">
        <v>22</v>
      </c>
    </row>
    <row r="24" spans="1:12">
      <c r="A24" s="22">
        <f>IFERROR(IF(INDEX('Open 2'!$A:$F,MATCH('Open 2 Results'!$E24,'Open 2'!$F:$F,0),1)&gt;0,INDEX('Open 2'!$A:$F,MATCH('Open 2 Results'!$E24,'Open 2'!$F:$F,0),1),""),"")</f>
        <v>3</v>
      </c>
      <c r="B24" s="95" t="str">
        <f>IFERROR(IF(INDEX('Open 2'!$A:$F,MATCH('Open 2 Results'!$E24,'Open 2'!$F:$F,0),2)&gt;0,INDEX('Open 2'!$A:$F,MATCH('Open 2 Results'!$E24,'Open 2'!$F:$F,0),2),""),"")</f>
        <v>Kaylee Hieronimus</v>
      </c>
      <c r="C24" s="95" t="str">
        <f>IFERROR(IF(INDEX('Open 2'!$A:$F,MATCH('Open 2 Results'!$E24,'Open 2'!$F:$F,0),3)&gt;0,INDEX('Open 2'!$A:$F,MATCH('Open 2 Results'!$E24,'Open 2'!$F:$F,0),3),""),"")</f>
        <v>SV Magnolia Cartel</v>
      </c>
      <c r="D24" s="96" t="str">
        <f>IFERROR(IF(AND(SMALL('Open 2'!F:F,L24)&gt;1000,SMALL('Open 2'!F:F,L24)&lt;3000),"nt",IF(SMALL('Open 2'!F:F,L24)&gt;3000,"",SMALL('Open 2'!F:F,L24))),"")</f>
        <v/>
      </c>
      <c r="E24" s="130" t="str">
        <f>IF(D24="nt",IFERROR(SMALL('Open 2'!F:F,L24),""),IF(D24&gt;3000,"",IFERROR(SMALL('Open 2'!F:F,L24),"")))</f>
        <v/>
      </c>
      <c r="F24" s="97" t="str">
        <f t="shared" si="0"/>
        <v/>
      </c>
      <c r="G24" s="104" t="str">
        <f t="shared" si="1"/>
        <v/>
      </c>
      <c r="J24" s="186"/>
      <c r="K24" s="139"/>
      <c r="L24" s="68">
        <v>23</v>
      </c>
    </row>
    <row r="25" spans="1:12">
      <c r="A25" s="22">
        <f>IFERROR(IF(INDEX('Open 2'!$A:$F,MATCH('Open 2 Results'!$E25,'Open 2'!$F:$F,0),1)&gt;0,INDEX('Open 2'!$A:$F,MATCH('Open 2 Results'!$E25,'Open 2'!$F:$F,0),1),""),"")</f>
        <v>3</v>
      </c>
      <c r="B25" s="95" t="str">
        <f>IFERROR(IF(INDEX('Open 2'!$A:$F,MATCH('Open 2 Results'!$E25,'Open 2'!$F:$F,0),2)&gt;0,INDEX('Open 2'!$A:$F,MATCH('Open 2 Results'!$E25,'Open 2'!$F:$F,0),2),""),"")</f>
        <v>Kaylee Hieronimus</v>
      </c>
      <c r="C25" s="95" t="str">
        <f>IFERROR(IF(INDEX('Open 2'!$A:$F,MATCH('Open 2 Results'!$E25,'Open 2'!$F:$F,0),3)&gt;0,INDEX('Open 2'!$A:$F,MATCH('Open 2 Results'!$E25,'Open 2'!$F:$F,0),3),""),"")</f>
        <v>SV Magnolia Cartel</v>
      </c>
      <c r="D25" s="96" t="str">
        <f>IFERROR(IF(AND(SMALL('Open 2'!F:F,L25)&gt;1000,SMALL('Open 2'!F:F,L25)&lt;3000),"nt",IF(SMALL('Open 2'!F:F,L25)&gt;3000,"",SMALL('Open 2'!F:F,L25))),"")</f>
        <v/>
      </c>
      <c r="E25" s="130" t="str">
        <f>IF(D25="nt",IFERROR(SMALL('Open 2'!F:F,L25),""),IF(D25&gt;3000,"",IFERROR(SMALL('Open 2'!F:F,L25),"")))</f>
        <v/>
      </c>
      <c r="F25" s="97" t="str">
        <f t="shared" si="0"/>
        <v/>
      </c>
      <c r="G25" s="104" t="str">
        <f t="shared" si="1"/>
        <v/>
      </c>
      <c r="J25" s="186"/>
      <c r="K25" s="139"/>
      <c r="L25" s="68">
        <v>24</v>
      </c>
    </row>
    <row r="26" spans="1:12">
      <c r="A26" s="22">
        <f>IFERROR(IF(INDEX('Open 2'!$A:$F,MATCH('Open 2 Results'!$E26,'Open 2'!$F:$F,0),1)&gt;0,INDEX('Open 2'!$A:$F,MATCH('Open 2 Results'!$E26,'Open 2'!$F:$F,0),1),""),"")</f>
        <v>3</v>
      </c>
      <c r="B26" s="95" t="str">
        <f>IFERROR(IF(INDEX('Open 2'!$A:$F,MATCH('Open 2 Results'!$E26,'Open 2'!$F:$F,0),2)&gt;0,INDEX('Open 2'!$A:$F,MATCH('Open 2 Results'!$E26,'Open 2'!$F:$F,0),2),""),"")</f>
        <v>Kaylee Hieronimus</v>
      </c>
      <c r="C26" s="95" t="str">
        <f>IFERROR(IF(INDEX('Open 2'!$A:$F,MATCH('Open 2 Results'!$E26,'Open 2'!$F:$F,0),3)&gt;0,INDEX('Open 2'!$A:$F,MATCH('Open 2 Results'!$E26,'Open 2'!$F:$F,0),3),""),"")</f>
        <v>SV Magnolia Cartel</v>
      </c>
      <c r="D26" s="96" t="str">
        <f>IFERROR(IF(AND(SMALL('Open 2'!F:F,L26)&gt;1000,SMALL('Open 2'!F:F,L26)&lt;3000),"nt",IF(SMALL('Open 2'!F:F,L26)&gt;3000,"",SMALL('Open 2'!F:F,L26))),"")</f>
        <v/>
      </c>
      <c r="E26" s="130" t="str">
        <f>IF(D26="nt",IFERROR(SMALL('Open 2'!F:F,L26),""),IF(D26&gt;3000,"",IFERROR(SMALL('Open 2'!F:F,L26),"")))</f>
        <v/>
      </c>
      <c r="F26" s="97" t="str">
        <f t="shared" si="0"/>
        <v/>
      </c>
      <c r="G26" s="104" t="str">
        <f t="shared" si="1"/>
        <v/>
      </c>
      <c r="J26" s="186"/>
      <c r="K26" s="139"/>
      <c r="L26" s="68">
        <v>25</v>
      </c>
    </row>
    <row r="27" spans="1:12">
      <c r="A27" s="22">
        <f>IFERROR(IF(INDEX('Open 2'!$A:$F,MATCH('Open 2 Results'!$E27,'Open 2'!$F:$F,0),1)&gt;0,INDEX('Open 2'!$A:$F,MATCH('Open 2 Results'!$E27,'Open 2'!$F:$F,0),1),""),"")</f>
        <v>3</v>
      </c>
      <c r="B27" s="95" t="str">
        <f>IFERROR(IF(INDEX('Open 2'!$A:$F,MATCH('Open 2 Results'!$E27,'Open 2'!$F:$F,0),2)&gt;0,INDEX('Open 2'!$A:$F,MATCH('Open 2 Results'!$E27,'Open 2'!$F:$F,0),2),""),"")</f>
        <v>Kaylee Hieronimus</v>
      </c>
      <c r="C27" s="95" t="str">
        <f>IFERROR(IF(INDEX('Open 2'!$A:$F,MATCH('Open 2 Results'!$E27,'Open 2'!$F:$F,0),3)&gt;0,INDEX('Open 2'!$A:$F,MATCH('Open 2 Results'!$E27,'Open 2'!$F:$F,0),3),""),"")</f>
        <v>SV Magnolia Cartel</v>
      </c>
      <c r="D27" s="96" t="str">
        <f>IFERROR(IF(AND(SMALL('Open 2'!F:F,L27)&gt;1000,SMALL('Open 2'!F:F,L27)&lt;3000),"nt",IF(SMALL('Open 2'!F:F,L27)&gt;3000,"",SMALL('Open 2'!F:F,L27))),"")</f>
        <v/>
      </c>
      <c r="E27" s="130" t="str">
        <f>IF(D27="nt",IFERROR(SMALL('Open 2'!F:F,L27),""),IF(D27&gt;3000,"",IFERROR(SMALL('Open 2'!F:F,L27),"")))</f>
        <v/>
      </c>
      <c r="F27" s="97" t="str">
        <f t="shared" si="0"/>
        <v/>
      </c>
      <c r="G27" s="104" t="str">
        <f t="shared" si="1"/>
        <v/>
      </c>
      <c r="J27" s="186"/>
      <c r="K27" s="139"/>
      <c r="L27" s="68">
        <v>26</v>
      </c>
    </row>
    <row r="28" spans="1:12">
      <c r="A28" s="22">
        <f>IFERROR(IF(INDEX('Open 2'!$A:$F,MATCH('Open 2 Results'!$E28,'Open 2'!$F:$F,0),1)&gt;0,INDEX('Open 2'!$A:$F,MATCH('Open 2 Results'!$E28,'Open 2'!$F:$F,0),1),""),"")</f>
        <v>3</v>
      </c>
      <c r="B28" s="95" t="str">
        <f>IFERROR(IF(INDEX('Open 2'!$A:$F,MATCH('Open 2 Results'!$E28,'Open 2'!$F:$F,0),2)&gt;0,INDEX('Open 2'!$A:$F,MATCH('Open 2 Results'!$E28,'Open 2'!$F:$F,0),2),""),"")</f>
        <v>Kaylee Hieronimus</v>
      </c>
      <c r="C28" s="95" t="str">
        <f>IFERROR(IF(INDEX('Open 2'!$A:$F,MATCH('Open 2 Results'!$E28,'Open 2'!$F:$F,0),3)&gt;0,INDEX('Open 2'!$A:$F,MATCH('Open 2 Results'!$E28,'Open 2'!$F:$F,0),3),""),"")</f>
        <v>SV Magnolia Cartel</v>
      </c>
      <c r="D28" s="96" t="str">
        <f>IFERROR(IF(AND(SMALL('Open 2'!F:F,L28)&gt;1000,SMALL('Open 2'!F:F,L28)&lt;3000),"nt",IF(SMALL('Open 2'!F:F,L28)&gt;3000,"",SMALL('Open 2'!F:F,L28))),"")</f>
        <v/>
      </c>
      <c r="E28" s="130" t="str">
        <f>IF(D28="nt",IFERROR(SMALL('Open 2'!F:F,L28),""),IF(D28&gt;3000,"",IFERROR(SMALL('Open 2'!F:F,L28),"")))</f>
        <v/>
      </c>
      <c r="F28" s="97" t="str">
        <f t="shared" si="0"/>
        <v/>
      </c>
      <c r="G28" s="104" t="str">
        <f t="shared" si="1"/>
        <v/>
      </c>
      <c r="J28" s="186"/>
      <c r="K28" s="139"/>
      <c r="L28" s="68">
        <v>27</v>
      </c>
    </row>
    <row r="29" spans="1:12">
      <c r="A29" s="22">
        <f>IFERROR(IF(INDEX('Open 2'!$A:$F,MATCH('Open 2 Results'!$E29,'Open 2'!$F:$F,0),1)&gt;0,INDEX('Open 2'!$A:$F,MATCH('Open 2 Results'!$E29,'Open 2'!$F:$F,0),1),""),"")</f>
        <v>3</v>
      </c>
      <c r="B29" s="95" t="str">
        <f>IFERROR(IF(INDEX('Open 2'!$A:$F,MATCH('Open 2 Results'!$E29,'Open 2'!$F:$F,0),2)&gt;0,INDEX('Open 2'!$A:$F,MATCH('Open 2 Results'!$E29,'Open 2'!$F:$F,0),2),""),"")</f>
        <v>Kaylee Hieronimus</v>
      </c>
      <c r="C29" s="95" t="str">
        <f>IFERROR(IF(INDEX('Open 2'!$A:$F,MATCH('Open 2 Results'!$E29,'Open 2'!$F:$F,0),3)&gt;0,INDEX('Open 2'!$A:$F,MATCH('Open 2 Results'!$E29,'Open 2'!$F:$F,0),3),""),"")</f>
        <v>SV Magnolia Cartel</v>
      </c>
      <c r="D29" s="96" t="str">
        <f>IFERROR(IF(AND(SMALL('Open 2'!F:F,L29)&gt;1000,SMALL('Open 2'!F:F,L29)&lt;3000),"nt",IF(SMALL('Open 2'!F:F,L29)&gt;3000,"",SMALL('Open 2'!F:F,L29))),"")</f>
        <v/>
      </c>
      <c r="E29" s="130" t="str">
        <f>IF(D29="nt",IFERROR(SMALL('Open 2'!F:F,L29),""),IF(D29&gt;3000,"",IFERROR(SMALL('Open 2'!F:F,L29),"")))</f>
        <v/>
      </c>
      <c r="F29" s="97" t="str">
        <f t="shared" si="0"/>
        <v/>
      </c>
      <c r="G29" s="104" t="str">
        <f t="shared" si="1"/>
        <v/>
      </c>
      <c r="J29" s="186"/>
      <c r="K29" s="139"/>
      <c r="L29" s="68">
        <v>28</v>
      </c>
    </row>
    <row r="30" spans="1:12">
      <c r="A30" s="22">
        <f>IFERROR(IF(INDEX('Open 2'!$A:$F,MATCH('Open 2 Results'!$E30,'Open 2'!$F:$F,0),1)&gt;0,INDEX('Open 2'!$A:$F,MATCH('Open 2 Results'!$E30,'Open 2'!$F:$F,0),1),""),"")</f>
        <v>3</v>
      </c>
      <c r="B30" s="95" t="str">
        <f>IFERROR(IF(INDEX('Open 2'!$A:$F,MATCH('Open 2 Results'!$E30,'Open 2'!$F:$F,0),2)&gt;0,INDEX('Open 2'!$A:$F,MATCH('Open 2 Results'!$E30,'Open 2'!$F:$F,0),2),""),"")</f>
        <v>Kaylee Hieronimus</v>
      </c>
      <c r="C30" s="95" t="str">
        <f>IFERROR(IF(INDEX('Open 2'!$A:$F,MATCH('Open 2 Results'!$E30,'Open 2'!$F:$F,0),3)&gt;0,INDEX('Open 2'!$A:$F,MATCH('Open 2 Results'!$E30,'Open 2'!$F:$F,0),3),""),"")</f>
        <v>SV Magnolia Cartel</v>
      </c>
      <c r="D30" s="96" t="str">
        <f>IFERROR(IF(AND(SMALL('Open 2'!F:F,L30)&gt;1000,SMALL('Open 2'!F:F,L30)&lt;3000),"nt",IF(SMALL('Open 2'!F:F,L30)&gt;3000,"",SMALL('Open 2'!F:F,L30))),"")</f>
        <v/>
      </c>
      <c r="E30" s="130" t="str">
        <f>IF(D30="nt",IFERROR(SMALL('Open 2'!F:F,L30),""),IF(D30&gt;3000,"",IFERROR(SMALL('Open 2'!F:F,L30),"")))</f>
        <v/>
      </c>
      <c r="F30" s="97" t="str">
        <f t="shared" si="0"/>
        <v/>
      </c>
      <c r="G30" s="104" t="str">
        <f t="shared" si="1"/>
        <v/>
      </c>
      <c r="J30" s="186"/>
      <c r="K30" s="139"/>
      <c r="L30" s="68">
        <v>29</v>
      </c>
    </row>
    <row r="31" spans="1:12">
      <c r="A31" s="22">
        <f>IFERROR(IF(INDEX('Open 2'!$A:$F,MATCH('Open 2 Results'!$E31,'Open 2'!$F:$F,0),1)&gt;0,INDEX('Open 2'!$A:$F,MATCH('Open 2 Results'!$E31,'Open 2'!$F:$F,0),1),""),"")</f>
        <v>3</v>
      </c>
      <c r="B31" s="95" t="str">
        <f>IFERROR(IF(INDEX('Open 2'!$A:$F,MATCH('Open 2 Results'!$E31,'Open 2'!$F:$F,0),2)&gt;0,INDEX('Open 2'!$A:$F,MATCH('Open 2 Results'!$E31,'Open 2'!$F:$F,0),2),""),"")</f>
        <v>Kaylee Hieronimus</v>
      </c>
      <c r="C31" s="95" t="str">
        <f>IFERROR(IF(INDEX('Open 2'!$A:$F,MATCH('Open 2 Results'!$E31,'Open 2'!$F:$F,0),3)&gt;0,INDEX('Open 2'!$A:$F,MATCH('Open 2 Results'!$E31,'Open 2'!$F:$F,0),3),""),"")</f>
        <v>SV Magnolia Cartel</v>
      </c>
      <c r="D31" s="96" t="str">
        <f>IFERROR(IF(AND(SMALL('Open 2'!F:F,L31)&gt;1000,SMALL('Open 2'!F:F,L31)&lt;3000),"nt",IF(SMALL('Open 2'!F:F,L31)&gt;3000,"",SMALL('Open 2'!F:F,L31))),"")</f>
        <v/>
      </c>
      <c r="E31" s="130" t="str">
        <f>IF(D31="nt",IFERROR(SMALL('Open 2'!F:F,L31),""),IF(D31&gt;3000,"",IFERROR(SMALL('Open 2'!F:F,L31),"")))</f>
        <v/>
      </c>
      <c r="F31" s="97" t="str">
        <f t="shared" si="0"/>
        <v/>
      </c>
      <c r="G31" s="104" t="str">
        <f t="shared" si="1"/>
        <v/>
      </c>
      <c r="J31" s="186"/>
      <c r="K31" s="139"/>
      <c r="L31" s="68">
        <v>30</v>
      </c>
    </row>
    <row r="32" spans="1:12">
      <c r="A32" s="22">
        <f>IFERROR(IF(INDEX('Open 2'!$A:$F,MATCH('Open 2 Results'!$E32,'Open 2'!$F:$F,0),1)&gt;0,INDEX('Open 2'!$A:$F,MATCH('Open 2 Results'!$E32,'Open 2'!$F:$F,0),1),""),"")</f>
        <v>3</v>
      </c>
      <c r="B32" s="95" t="str">
        <f>IFERROR(IF(INDEX('Open 2'!$A:$F,MATCH('Open 2 Results'!$E32,'Open 2'!$F:$F,0),2)&gt;0,INDEX('Open 2'!$A:$F,MATCH('Open 2 Results'!$E32,'Open 2'!$F:$F,0),2),""),"")</f>
        <v>Kaylee Hieronimus</v>
      </c>
      <c r="C32" s="95" t="str">
        <f>IFERROR(IF(INDEX('Open 2'!$A:$F,MATCH('Open 2 Results'!$E32,'Open 2'!$F:$F,0),3)&gt;0,INDEX('Open 2'!$A:$F,MATCH('Open 2 Results'!$E32,'Open 2'!$F:$F,0),3),""),"")</f>
        <v>SV Magnolia Cartel</v>
      </c>
      <c r="D32" s="96" t="str">
        <f>IFERROR(IF(AND(SMALL('Open 2'!F:F,L32)&gt;1000,SMALL('Open 2'!F:F,L32)&lt;3000),"nt",IF(SMALL('Open 2'!F:F,L32)&gt;3000,"",SMALL('Open 2'!F:F,L32))),"")</f>
        <v/>
      </c>
      <c r="E32" s="130" t="str">
        <f>IF(D32="nt",IFERROR(SMALL('Open 2'!F:F,L32),""),IF(D32&gt;3000,"",IFERROR(SMALL('Open 2'!F:F,L32),"")))</f>
        <v/>
      </c>
      <c r="F32" s="97" t="str">
        <f t="shared" si="0"/>
        <v/>
      </c>
      <c r="G32" s="104" t="str">
        <f t="shared" si="1"/>
        <v/>
      </c>
      <c r="J32" s="186"/>
      <c r="K32" s="139"/>
      <c r="L32" s="68">
        <v>31</v>
      </c>
    </row>
    <row r="33" spans="1:12">
      <c r="A33" s="22">
        <f>IFERROR(IF(INDEX('Open 2'!$A:$F,MATCH('Open 2 Results'!$E33,'Open 2'!$F:$F,0),1)&gt;0,INDEX('Open 2'!$A:$F,MATCH('Open 2 Results'!$E33,'Open 2'!$F:$F,0),1),""),"")</f>
        <v>3</v>
      </c>
      <c r="B33" s="95" t="str">
        <f>IFERROR(IF(INDEX('Open 2'!$A:$F,MATCH('Open 2 Results'!$E33,'Open 2'!$F:$F,0),2)&gt;0,INDEX('Open 2'!$A:$F,MATCH('Open 2 Results'!$E33,'Open 2'!$F:$F,0),2),""),"")</f>
        <v>Kaylee Hieronimus</v>
      </c>
      <c r="C33" s="95" t="str">
        <f>IFERROR(IF(INDEX('Open 2'!$A:$F,MATCH('Open 2 Results'!$E33,'Open 2'!$F:$F,0),3)&gt;0,INDEX('Open 2'!$A:$F,MATCH('Open 2 Results'!$E33,'Open 2'!$F:$F,0),3),""),"")</f>
        <v>SV Magnolia Cartel</v>
      </c>
      <c r="D33" s="96" t="str">
        <f>IFERROR(IF(AND(SMALL('Open 2'!F:F,L33)&gt;1000,SMALL('Open 2'!F:F,L33)&lt;3000),"nt",IF(SMALL('Open 2'!F:F,L33)&gt;3000,"",SMALL('Open 2'!F:F,L33))),"")</f>
        <v/>
      </c>
      <c r="E33" s="130" t="str">
        <f>IF(D33="nt",IFERROR(SMALL('Open 2'!F:F,L33),""),IF(D33&gt;3000,"",IFERROR(SMALL('Open 2'!F:F,L33),"")))</f>
        <v/>
      </c>
      <c r="F33" s="97" t="str">
        <f t="shared" si="0"/>
        <v/>
      </c>
      <c r="G33" s="104" t="str">
        <f t="shared" si="1"/>
        <v/>
      </c>
      <c r="J33" s="186"/>
      <c r="K33" s="139"/>
      <c r="L33" s="68">
        <v>32</v>
      </c>
    </row>
    <row r="34" spans="1:12">
      <c r="A34" s="22">
        <f>IFERROR(IF(INDEX('Open 2'!$A:$F,MATCH('Open 2 Results'!$E34,'Open 2'!$F:$F,0),1)&gt;0,INDEX('Open 2'!$A:$F,MATCH('Open 2 Results'!$E34,'Open 2'!$F:$F,0),1),""),"")</f>
        <v>3</v>
      </c>
      <c r="B34" s="95" t="str">
        <f>IFERROR(IF(INDEX('Open 2'!$A:$F,MATCH('Open 2 Results'!$E34,'Open 2'!$F:$F,0),2)&gt;0,INDEX('Open 2'!$A:$F,MATCH('Open 2 Results'!$E34,'Open 2'!$F:$F,0),2),""),"")</f>
        <v>Kaylee Hieronimus</v>
      </c>
      <c r="C34" s="95" t="str">
        <f>IFERROR(IF(INDEX('Open 2'!$A:$F,MATCH('Open 2 Results'!$E34,'Open 2'!$F:$F,0),3)&gt;0,INDEX('Open 2'!$A:$F,MATCH('Open 2 Results'!$E34,'Open 2'!$F:$F,0),3),""),"")</f>
        <v>SV Magnolia Cartel</v>
      </c>
      <c r="D34" s="96" t="str">
        <f>IFERROR(IF(AND(SMALL('Open 2'!F:F,L34)&gt;1000,SMALL('Open 2'!F:F,L34)&lt;3000),"nt",IF(SMALL('Open 2'!F:F,L34)&gt;3000,"",SMALL('Open 2'!F:F,L34))),"")</f>
        <v/>
      </c>
      <c r="E34" s="130" t="str">
        <f>IF(D34="nt",IFERROR(SMALL('Open 2'!F:F,L34),""),IF(D34&gt;3000,"",IFERROR(SMALL('Open 2'!F:F,L34),"")))</f>
        <v/>
      </c>
      <c r="F34" s="97" t="str">
        <f t="shared" si="0"/>
        <v/>
      </c>
      <c r="G34" s="104" t="str">
        <f t="shared" si="1"/>
        <v/>
      </c>
      <c r="J34" s="186"/>
      <c r="K34" s="139"/>
      <c r="L34" s="68">
        <v>33</v>
      </c>
    </row>
    <row r="35" spans="1:12">
      <c r="A35" s="22">
        <f>IFERROR(IF(INDEX('Open 2'!$A:$F,MATCH('Open 2 Results'!$E35,'Open 2'!$F:$F,0),1)&gt;0,INDEX('Open 2'!$A:$F,MATCH('Open 2 Results'!$E35,'Open 2'!$F:$F,0),1),""),"")</f>
        <v>3</v>
      </c>
      <c r="B35" s="95" t="str">
        <f>IFERROR(IF(INDEX('Open 2'!$A:$F,MATCH('Open 2 Results'!$E35,'Open 2'!$F:$F,0),2)&gt;0,INDEX('Open 2'!$A:$F,MATCH('Open 2 Results'!$E35,'Open 2'!$F:$F,0),2),""),"")</f>
        <v>Kaylee Hieronimus</v>
      </c>
      <c r="C35" s="95" t="str">
        <f>IFERROR(IF(INDEX('Open 2'!$A:$F,MATCH('Open 2 Results'!$E35,'Open 2'!$F:$F,0),3)&gt;0,INDEX('Open 2'!$A:$F,MATCH('Open 2 Results'!$E35,'Open 2'!$F:$F,0),3),""),"")</f>
        <v>SV Magnolia Cartel</v>
      </c>
      <c r="D35" s="96" t="str">
        <f>IFERROR(IF(AND(SMALL('Open 2'!F:F,L35)&gt;1000,SMALL('Open 2'!F:F,L35)&lt;3000),"nt",IF(SMALL('Open 2'!F:F,L35)&gt;3000,"",SMALL('Open 2'!F:F,L35))),"")</f>
        <v/>
      </c>
      <c r="E35" s="130" t="str">
        <f>IF(D35="nt",IFERROR(SMALL('Open 2'!F:F,L35),""),IF(D35&gt;3000,"",IFERROR(SMALL('Open 2'!F:F,L35),"")))</f>
        <v/>
      </c>
      <c r="F35" s="97" t="str">
        <f t="shared" si="0"/>
        <v/>
      </c>
      <c r="G35" s="104" t="str">
        <f t="shared" si="1"/>
        <v/>
      </c>
      <c r="J35" s="186"/>
      <c r="K35" s="139"/>
      <c r="L35" s="68">
        <v>34</v>
      </c>
    </row>
    <row r="36" spans="1:12">
      <c r="A36" s="22">
        <f>IFERROR(IF(INDEX('Open 2'!$A:$F,MATCH('Open 2 Results'!$E36,'Open 2'!$F:$F,0),1)&gt;0,INDEX('Open 2'!$A:$F,MATCH('Open 2 Results'!$E36,'Open 2'!$F:$F,0),1),""),"")</f>
        <v>3</v>
      </c>
      <c r="B36" s="95" t="str">
        <f>IFERROR(IF(INDEX('Open 2'!$A:$F,MATCH('Open 2 Results'!$E36,'Open 2'!$F:$F,0),2)&gt;0,INDEX('Open 2'!$A:$F,MATCH('Open 2 Results'!$E36,'Open 2'!$F:$F,0),2),""),"")</f>
        <v>Kaylee Hieronimus</v>
      </c>
      <c r="C36" s="95" t="str">
        <f>IFERROR(IF(INDEX('Open 2'!$A:$F,MATCH('Open 2 Results'!$E36,'Open 2'!$F:$F,0),3)&gt;0,INDEX('Open 2'!$A:$F,MATCH('Open 2 Results'!$E36,'Open 2'!$F:$F,0),3),""),"")</f>
        <v>SV Magnolia Cartel</v>
      </c>
      <c r="D36" s="96" t="str">
        <f>IFERROR(IF(AND(SMALL('Open 2'!F:F,L36)&gt;1000,SMALL('Open 2'!F:F,L36)&lt;3000),"nt",IF(SMALL('Open 2'!F:F,L36)&gt;3000,"",SMALL('Open 2'!F:F,L36))),"")</f>
        <v/>
      </c>
      <c r="E36" s="130" t="str">
        <f>IF(D36="nt",IFERROR(SMALL('Open 2'!F:F,L36),""),IF(D36&gt;3000,"",IFERROR(SMALL('Open 2'!F:F,L36),"")))</f>
        <v/>
      </c>
      <c r="F36" s="97" t="str">
        <f t="shared" si="0"/>
        <v/>
      </c>
      <c r="G36" s="104" t="str">
        <f t="shared" si="1"/>
        <v/>
      </c>
      <c r="J36" s="186"/>
      <c r="K36" s="139"/>
      <c r="L36" s="68">
        <v>35</v>
      </c>
    </row>
    <row r="37" spans="1:12">
      <c r="A37" s="22">
        <f>IFERROR(IF(INDEX('Open 2'!$A:$F,MATCH('Open 2 Results'!$E37,'Open 2'!$F:$F,0),1)&gt;0,INDEX('Open 2'!$A:$F,MATCH('Open 2 Results'!$E37,'Open 2'!$F:$F,0),1),""),"")</f>
        <v>3</v>
      </c>
      <c r="B37" s="95" t="str">
        <f>IFERROR(IF(INDEX('Open 2'!$A:$F,MATCH('Open 2 Results'!$E37,'Open 2'!$F:$F,0),2)&gt;0,INDEX('Open 2'!$A:$F,MATCH('Open 2 Results'!$E37,'Open 2'!$F:$F,0),2),""),"")</f>
        <v>Kaylee Hieronimus</v>
      </c>
      <c r="C37" s="95" t="str">
        <f>IFERROR(IF(INDEX('Open 2'!$A:$F,MATCH('Open 2 Results'!$E37,'Open 2'!$F:$F,0),3)&gt;0,INDEX('Open 2'!$A:$F,MATCH('Open 2 Results'!$E37,'Open 2'!$F:$F,0),3),""),"")</f>
        <v>SV Magnolia Cartel</v>
      </c>
      <c r="D37" s="96" t="str">
        <f>IFERROR(IF(AND(SMALL('Open 2'!F:F,L37)&gt;1000,SMALL('Open 2'!F:F,L37)&lt;3000),"nt",IF(SMALL('Open 2'!F:F,L37)&gt;3000,"",SMALL('Open 2'!F:F,L37))),"")</f>
        <v/>
      </c>
      <c r="E37" s="130" t="str">
        <f>IF(D37="nt",IFERROR(SMALL('Open 2'!F:F,L37),""),IF(D37&gt;3000,"",IFERROR(SMALL('Open 2'!F:F,L37),"")))</f>
        <v/>
      </c>
      <c r="F37" s="97" t="str">
        <f t="shared" si="0"/>
        <v/>
      </c>
      <c r="G37" s="104" t="str">
        <f t="shared" si="1"/>
        <v/>
      </c>
      <c r="J37" s="186"/>
      <c r="K37" s="139"/>
      <c r="L37" s="68">
        <v>36</v>
      </c>
    </row>
    <row r="38" spans="1:12">
      <c r="A38" s="22">
        <f>IFERROR(IF(INDEX('Open 2'!$A:$F,MATCH('Open 2 Results'!$E38,'Open 2'!$F:$F,0),1)&gt;0,INDEX('Open 2'!$A:$F,MATCH('Open 2 Results'!$E38,'Open 2'!$F:$F,0),1),""),"")</f>
        <v>3</v>
      </c>
      <c r="B38" s="95" t="str">
        <f>IFERROR(IF(INDEX('Open 2'!$A:$F,MATCH('Open 2 Results'!$E38,'Open 2'!$F:$F,0),2)&gt;0,INDEX('Open 2'!$A:$F,MATCH('Open 2 Results'!$E38,'Open 2'!$F:$F,0),2),""),"")</f>
        <v>Kaylee Hieronimus</v>
      </c>
      <c r="C38" s="95" t="str">
        <f>IFERROR(IF(INDEX('Open 2'!$A:$F,MATCH('Open 2 Results'!$E38,'Open 2'!$F:$F,0),3)&gt;0,INDEX('Open 2'!$A:$F,MATCH('Open 2 Results'!$E38,'Open 2'!$F:$F,0),3),""),"")</f>
        <v>SV Magnolia Cartel</v>
      </c>
      <c r="D38" s="96" t="str">
        <f>IFERROR(IF(AND(SMALL('Open 2'!F:F,L38)&gt;1000,SMALL('Open 2'!F:F,L38)&lt;3000),"nt",IF(SMALL('Open 2'!F:F,L38)&gt;3000,"",SMALL('Open 2'!F:F,L38))),"")</f>
        <v/>
      </c>
      <c r="E38" s="130" t="str">
        <f>IF(D38="nt",IFERROR(SMALL('Open 2'!F:F,L38),""),IF(D38&gt;3000,"",IFERROR(SMALL('Open 2'!F:F,L38),"")))</f>
        <v/>
      </c>
      <c r="F38" s="97" t="str">
        <f t="shared" si="0"/>
        <v/>
      </c>
      <c r="G38" s="104" t="str">
        <f t="shared" si="1"/>
        <v/>
      </c>
      <c r="J38" s="186"/>
      <c r="K38" s="139"/>
      <c r="L38" s="68">
        <v>37</v>
      </c>
    </row>
    <row r="39" spans="1:12">
      <c r="A39" s="22">
        <f>IFERROR(IF(INDEX('Open 2'!$A:$F,MATCH('Open 2 Results'!$E39,'Open 2'!$F:$F,0),1)&gt;0,INDEX('Open 2'!$A:$F,MATCH('Open 2 Results'!$E39,'Open 2'!$F:$F,0),1),""),"")</f>
        <v>3</v>
      </c>
      <c r="B39" s="95" t="str">
        <f>IFERROR(IF(INDEX('Open 2'!$A:$F,MATCH('Open 2 Results'!$E39,'Open 2'!$F:$F,0),2)&gt;0,INDEX('Open 2'!$A:$F,MATCH('Open 2 Results'!$E39,'Open 2'!$F:$F,0),2),""),"")</f>
        <v>Kaylee Hieronimus</v>
      </c>
      <c r="C39" s="95" t="str">
        <f>IFERROR(IF(INDEX('Open 2'!$A:$F,MATCH('Open 2 Results'!$E39,'Open 2'!$F:$F,0),3)&gt;0,INDEX('Open 2'!$A:$F,MATCH('Open 2 Results'!$E39,'Open 2'!$F:$F,0),3),""),"")</f>
        <v>SV Magnolia Cartel</v>
      </c>
      <c r="D39" s="96" t="str">
        <f>IFERROR(IF(AND(SMALL('Open 2'!F:F,L39)&gt;1000,SMALL('Open 2'!F:F,L39)&lt;3000),"nt",IF(SMALL('Open 2'!F:F,L39)&gt;3000,"",SMALL('Open 2'!F:F,L39))),"")</f>
        <v/>
      </c>
      <c r="E39" s="130" t="str">
        <f>IF(D39="nt",IFERROR(SMALL('Open 2'!F:F,L39),""),IF(D39&gt;3000,"",IFERROR(SMALL('Open 2'!F:F,L39),"")))</f>
        <v/>
      </c>
      <c r="F39" s="97" t="str">
        <f t="shared" si="0"/>
        <v/>
      </c>
      <c r="G39" s="104" t="str">
        <f t="shared" si="1"/>
        <v/>
      </c>
      <c r="J39" s="186"/>
      <c r="K39" s="139"/>
      <c r="L39" s="68">
        <v>38</v>
      </c>
    </row>
    <row r="40" spans="1:12">
      <c r="A40" s="22">
        <f>IFERROR(IF(INDEX('Open 2'!$A:$F,MATCH('Open 2 Results'!$E40,'Open 2'!$F:$F,0),1)&gt;0,INDEX('Open 2'!$A:$F,MATCH('Open 2 Results'!$E40,'Open 2'!$F:$F,0),1),""),"")</f>
        <v>3</v>
      </c>
      <c r="B40" s="95" t="str">
        <f>IFERROR(IF(INDEX('Open 2'!$A:$F,MATCH('Open 2 Results'!$E40,'Open 2'!$F:$F,0),2)&gt;0,INDEX('Open 2'!$A:$F,MATCH('Open 2 Results'!$E40,'Open 2'!$F:$F,0),2),""),"")</f>
        <v>Kaylee Hieronimus</v>
      </c>
      <c r="C40" s="95" t="str">
        <f>IFERROR(IF(INDEX('Open 2'!$A:$F,MATCH('Open 2 Results'!$E40,'Open 2'!$F:$F,0),3)&gt;0,INDEX('Open 2'!$A:$F,MATCH('Open 2 Results'!$E40,'Open 2'!$F:$F,0),3),""),"")</f>
        <v>SV Magnolia Cartel</v>
      </c>
      <c r="D40" s="96" t="str">
        <f>IFERROR(IF(AND(SMALL('Open 2'!F:F,L40)&gt;1000,SMALL('Open 2'!F:F,L40)&lt;3000),"nt",IF(SMALL('Open 2'!F:F,L40)&gt;3000,"",SMALL('Open 2'!F:F,L40))),"")</f>
        <v/>
      </c>
      <c r="E40" s="130" t="str">
        <f>IF(D40="nt",IFERROR(SMALL('Open 2'!F:F,L40),""),IF(D40&gt;3000,"",IFERROR(SMALL('Open 2'!F:F,L40),"")))</f>
        <v/>
      </c>
      <c r="F40" s="97" t="str">
        <f t="shared" si="0"/>
        <v/>
      </c>
      <c r="G40" s="104" t="str">
        <f t="shared" si="1"/>
        <v/>
      </c>
      <c r="J40" s="186"/>
      <c r="K40" s="139"/>
      <c r="L40" s="68">
        <v>39</v>
      </c>
    </row>
    <row r="41" spans="1:12">
      <c r="A41" s="22">
        <f>IFERROR(IF(INDEX('Open 2'!$A:$F,MATCH('Open 2 Results'!$E41,'Open 2'!$F:$F,0),1)&gt;0,INDEX('Open 2'!$A:$F,MATCH('Open 2 Results'!$E41,'Open 2'!$F:$F,0),1),""),"")</f>
        <v>3</v>
      </c>
      <c r="B41" s="95" t="str">
        <f>IFERROR(IF(INDEX('Open 2'!$A:$F,MATCH('Open 2 Results'!$E41,'Open 2'!$F:$F,0),2)&gt;0,INDEX('Open 2'!$A:$F,MATCH('Open 2 Results'!$E41,'Open 2'!$F:$F,0),2),""),"")</f>
        <v>Kaylee Hieronimus</v>
      </c>
      <c r="C41" s="95" t="str">
        <f>IFERROR(IF(INDEX('Open 2'!$A:$F,MATCH('Open 2 Results'!$E41,'Open 2'!$F:$F,0),3)&gt;0,INDEX('Open 2'!$A:$F,MATCH('Open 2 Results'!$E41,'Open 2'!$F:$F,0),3),""),"")</f>
        <v>SV Magnolia Cartel</v>
      </c>
      <c r="D41" s="96" t="str">
        <f>IFERROR(IF(AND(SMALL('Open 2'!F:F,L41)&gt;1000,SMALL('Open 2'!F:F,L41)&lt;3000),"nt",IF(SMALL('Open 2'!F:F,L41)&gt;3000,"",SMALL('Open 2'!F:F,L41))),"")</f>
        <v/>
      </c>
      <c r="E41" s="130" t="str">
        <f>IF(D41="nt",IFERROR(SMALL('Open 2'!F:F,L41),""),IF(D41&gt;3000,"",IFERROR(SMALL('Open 2'!F:F,L41),"")))</f>
        <v/>
      </c>
      <c r="F41" s="97" t="str">
        <f t="shared" si="0"/>
        <v/>
      </c>
      <c r="G41" s="104" t="str">
        <f t="shared" si="1"/>
        <v/>
      </c>
      <c r="J41" s="186"/>
      <c r="K41" s="139"/>
      <c r="L41" s="68">
        <v>40</v>
      </c>
    </row>
    <row r="42" spans="1:12">
      <c r="A42" s="22">
        <f>IFERROR(IF(INDEX('Open 2'!$A:$F,MATCH('Open 2 Results'!$E42,'Open 2'!$F:$F,0),1)&gt;0,INDEX('Open 2'!$A:$F,MATCH('Open 2 Results'!$E42,'Open 2'!$F:$F,0),1),""),"")</f>
        <v>3</v>
      </c>
      <c r="B42" s="95" t="str">
        <f>IFERROR(IF(INDEX('Open 2'!$A:$F,MATCH('Open 2 Results'!$E42,'Open 2'!$F:$F,0),2)&gt;0,INDEX('Open 2'!$A:$F,MATCH('Open 2 Results'!$E42,'Open 2'!$F:$F,0),2),""),"")</f>
        <v>Kaylee Hieronimus</v>
      </c>
      <c r="C42" s="95" t="str">
        <f>IFERROR(IF(INDEX('Open 2'!$A:$F,MATCH('Open 2 Results'!$E42,'Open 2'!$F:$F,0),3)&gt;0,INDEX('Open 2'!$A:$F,MATCH('Open 2 Results'!$E42,'Open 2'!$F:$F,0),3),""),"")</f>
        <v>SV Magnolia Cartel</v>
      </c>
      <c r="D42" s="96" t="str">
        <f>IFERROR(IF(AND(SMALL('Open 2'!F:F,L42)&gt;1000,SMALL('Open 2'!F:F,L42)&lt;3000),"nt",IF(SMALL('Open 2'!F:F,L42)&gt;3000,"",SMALL('Open 2'!F:F,L42))),"")</f>
        <v/>
      </c>
      <c r="E42" s="130" t="str">
        <f>IF(D42="nt",IFERROR(SMALL('Open 2'!F:F,L42),""),IF(D42&gt;3000,"",IFERROR(SMALL('Open 2'!F:F,L42),"")))</f>
        <v/>
      </c>
      <c r="F42" s="97" t="str">
        <f t="shared" si="0"/>
        <v/>
      </c>
      <c r="G42" s="104" t="str">
        <f t="shared" si="1"/>
        <v/>
      </c>
      <c r="J42" s="186"/>
      <c r="K42" s="139"/>
      <c r="L42" s="68">
        <v>41</v>
      </c>
    </row>
    <row r="43" spans="1:12">
      <c r="A43" s="22">
        <f>IFERROR(IF(INDEX('Open 2'!$A:$F,MATCH('Open 2 Results'!$E43,'Open 2'!$F:$F,0),1)&gt;0,INDEX('Open 2'!$A:$F,MATCH('Open 2 Results'!$E43,'Open 2'!$F:$F,0),1),""),"")</f>
        <v>3</v>
      </c>
      <c r="B43" s="95" t="str">
        <f>IFERROR(IF(INDEX('Open 2'!$A:$F,MATCH('Open 2 Results'!$E43,'Open 2'!$F:$F,0),2)&gt;0,INDEX('Open 2'!$A:$F,MATCH('Open 2 Results'!$E43,'Open 2'!$F:$F,0),2),""),"")</f>
        <v>Kaylee Hieronimus</v>
      </c>
      <c r="C43" s="95" t="str">
        <f>IFERROR(IF(INDEX('Open 2'!$A:$F,MATCH('Open 2 Results'!$E43,'Open 2'!$F:$F,0),3)&gt;0,INDEX('Open 2'!$A:$F,MATCH('Open 2 Results'!$E43,'Open 2'!$F:$F,0),3),""),"")</f>
        <v>SV Magnolia Cartel</v>
      </c>
      <c r="D43" s="96" t="str">
        <f>IFERROR(IF(AND(SMALL('Open 2'!F:F,L43)&gt;1000,SMALL('Open 2'!F:F,L43)&lt;3000),"nt",IF(SMALL('Open 2'!F:F,L43)&gt;3000,"",SMALL('Open 2'!F:F,L43))),"")</f>
        <v/>
      </c>
      <c r="E43" s="130" t="str">
        <f>IF(D43="nt",IFERROR(SMALL('Open 2'!F:F,L43),""),IF(D43&gt;3000,"",IFERROR(SMALL('Open 2'!F:F,L43),"")))</f>
        <v/>
      </c>
      <c r="F43" s="97" t="str">
        <f t="shared" si="0"/>
        <v/>
      </c>
      <c r="G43" s="104" t="str">
        <f t="shared" si="1"/>
        <v/>
      </c>
      <c r="J43" s="186"/>
      <c r="K43" s="139"/>
      <c r="L43" s="68">
        <v>42</v>
      </c>
    </row>
    <row r="44" spans="1:12">
      <c r="A44" s="22">
        <f>IFERROR(IF(INDEX('Open 2'!$A:$F,MATCH('Open 2 Results'!$E44,'Open 2'!$F:$F,0),1)&gt;0,INDEX('Open 2'!$A:$F,MATCH('Open 2 Results'!$E44,'Open 2'!$F:$F,0),1),""),"")</f>
        <v>3</v>
      </c>
      <c r="B44" s="95" t="str">
        <f>IFERROR(IF(INDEX('Open 2'!$A:$F,MATCH('Open 2 Results'!$E44,'Open 2'!$F:$F,0),2)&gt;0,INDEX('Open 2'!$A:$F,MATCH('Open 2 Results'!$E44,'Open 2'!$F:$F,0),2),""),"")</f>
        <v>Kaylee Hieronimus</v>
      </c>
      <c r="C44" s="95" t="str">
        <f>IFERROR(IF(INDEX('Open 2'!$A:$F,MATCH('Open 2 Results'!$E44,'Open 2'!$F:$F,0),3)&gt;0,INDEX('Open 2'!$A:$F,MATCH('Open 2 Results'!$E44,'Open 2'!$F:$F,0),3),""),"")</f>
        <v>SV Magnolia Cartel</v>
      </c>
      <c r="D44" s="96" t="str">
        <f>IFERROR(IF(AND(SMALL('Open 2'!F:F,L44)&gt;1000,SMALL('Open 2'!F:F,L44)&lt;3000),"nt",IF(SMALL('Open 2'!F:F,L44)&gt;3000,"",SMALL('Open 2'!F:F,L44))),"")</f>
        <v/>
      </c>
      <c r="E44" s="130" t="str">
        <f>IF(D44="nt",IFERROR(SMALL('Open 2'!F:F,L44),""),IF(D44&gt;3000,"",IFERROR(SMALL('Open 2'!F:F,L44),"")))</f>
        <v/>
      </c>
      <c r="F44" s="97" t="str">
        <f t="shared" si="0"/>
        <v/>
      </c>
      <c r="G44" s="104" t="str">
        <f t="shared" si="1"/>
        <v/>
      </c>
      <c r="J44" s="186"/>
      <c r="K44" s="139"/>
      <c r="L44" s="68">
        <v>43</v>
      </c>
    </row>
    <row r="45" spans="1:12">
      <c r="A45" s="22">
        <f>IFERROR(IF(INDEX('Open 2'!$A:$F,MATCH('Open 2 Results'!$E45,'Open 2'!$F:$F,0),1)&gt;0,INDEX('Open 2'!$A:$F,MATCH('Open 2 Results'!$E45,'Open 2'!$F:$F,0),1),""),"")</f>
        <v>3</v>
      </c>
      <c r="B45" s="95" t="str">
        <f>IFERROR(IF(INDEX('Open 2'!$A:$F,MATCH('Open 2 Results'!$E45,'Open 2'!$F:$F,0),2)&gt;0,INDEX('Open 2'!$A:$F,MATCH('Open 2 Results'!$E45,'Open 2'!$F:$F,0),2),""),"")</f>
        <v>Kaylee Hieronimus</v>
      </c>
      <c r="C45" s="95" t="str">
        <f>IFERROR(IF(INDEX('Open 2'!$A:$F,MATCH('Open 2 Results'!$E45,'Open 2'!$F:$F,0),3)&gt;0,INDEX('Open 2'!$A:$F,MATCH('Open 2 Results'!$E45,'Open 2'!$F:$F,0),3),""),"")</f>
        <v>SV Magnolia Cartel</v>
      </c>
      <c r="D45" s="96" t="str">
        <f>IFERROR(IF(AND(SMALL('Open 2'!F:F,L45)&gt;1000,SMALL('Open 2'!F:F,L45)&lt;3000),"nt",IF(SMALL('Open 2'!F:F,L45)&gt;3000,"",SMALL('Open 2'!F:F,L45))),"")</f>
        <v/>
      </c>
      <c r="E45" s="130" t="str">
        <f>IF(D45="nt",IFERROR(SMALL('Open 2'!F:F,L45),""),IF(D45&gt;3000,"",IFERROR(SMALL('Open 2'!F:F,L45),"")))</f>
        <v/>
      </c>
      <c r="F45" s="97" t="str">
        <f t="shared" si="0"/>
        <v/>
      </c>
      <c r="G45" s="104" t="str">
        <f t="shared" si="1"/>
        <v/>
      </c>
      <c r="J45" s="186"/>
      <c r="K45" s="139"/>
      <c r="L45" s="68">
        <v>44</v>
      </c>
    </row>
    <row r="46" spans="1:12">
      <c r="A46" s="22">
        <f>IFERROR(IF(INDEX('Open 2'!$A:$F,MATCH('Open 2 Results'!$E46,'Open 2'!$F:$F,0),1)&gt;0,INDEX('Open 2'!$A:$F,MATCH('Open 2 Results'!$E46,'Open 2'!$F:$F,0),1),""),"")</f>
        <v>3</v>
      </c>
      <c r="B46" s="95" t="str">
        <f>IFERROR(IF(INDEX('Open 2'!$A:$F,MATCH('Open 2 Results'!$E46,'Open 2'!$F:$F,0),2)&gt;0,INDEX('Open 2'!$A:$F,MATCH('Open 2 Results'!$E46,'Open 2'!$F:$F,0),2),""),"")</f>
        <v>Kaylee Hieronimus</v>
      </c>
      <c r="C46" s="95" t="str">
        <f>IFERROR(IF(INDEX('Open 2'!$A:$F,MATCH('Open 2 Results'!$E46,'Open 2'!$F:$F,0),3)&gt;0,INDEX('Open 2'!$A:$F,MATCH('Open 2 Results'!$E46,'Open 2'!$F:$F,0),3),""),"")</f>
        <v>SV Magnolia Cartel</v>
      </c>
      <c r="D46" s="96" t="str">
        <f>IFERROR(IF(AND(SMALL('Open 2'!F:F,L46)&gt;1000,SMALL('Open 2'!F:F,L46)&lt;3000),"nt",IF(SMALL('Open 2'!F:F,L46)&gt;3000,"",SMALL('Open 2'!F:F,L46))),"")</f>
        <v/>
      </c>
      <c r="E46" s="130" t="str">
        <f>IF(D46="nt",IFERROR(SMALL('Open 2'!F:F,L46),""),IF(D46&gt;3000,"",IFERROR(SMALL('Open 2'!F:F,L46),"")))</f>
        <v/>
      </c>
      <c r="F46" s="97" t="str">
        <f t="shared" si="0"/>
        <v/>
      </c>
      <c r="G46" s="104" t="str">
        <f t="shared" si="1"/>
        <v/>
      </c>
      <c r="J46" s="186"/>
      <c r="K46" s="139"/>
      <c r="L46" s="68">
        <v>45</v>
      </c>
    </row>
    <row r="47" spans="1:12">
      <c r="A47" s="22">
        <f>IFERROR(IF(INDEX('Open 2'!$A:$F,MATCH('Open 2 Results'!$E47,'Open 2'!$F:$F,0),1)&gt;0,INDEX('Open 2'!$A:$F,MATCH('Open 2 Results'!$E47,'Open 2'!$F:$F,0),1),""),"")</f>
        <v>3</v>
      </c>
      <c r="B47" s="95" t="str">
        <f>IFERROR(IF(INDEX('Open 2'!$A:$F,MATCH('Open 2 Results'!$E47,'Open 2'!$F:$F,0),2)&gt;0,INDEX('Open 2'!$A:$F,MATCH('Open 2 Results'!$E47,'Open 2'!$F:$F,0),2),""),"")</f>
        <v>Kaylee Hieronimus</v>
      </c>
      <c r="C47" s="95" t="str">
        <f>IFERROR(IF(INDEX('Open 2'!$A:$F,MATCH('Open 2 Results'!$E47,'Open 2'!$F:$F,0),3)&gt;0,INDEX('Open 2'!$A:$F,MATCH('Open 2 Results'!$E47,'Open 2'!$F:$F,0),3),""),"")</f>
        <v>SV Magnolia Cartel</v>
      </c>
      <c r="D47" s="96" t="str">
        <f>IFERROR(IF(AND(SMALL('Open 2'!F:F,L47)&gt;1000,SMALL('Open 2'!F:F,L47)&lt;3000),"nt",IF(SMALL('Open 2'!F:F,L47)&gt;3000,"",SMALL('Open 2'!F:F,L47))),"")</f>
        <v/>
      </c>
      <c r="E47" s="130" t="str">
        <f>IF(D47="nt",IFERROR(SMALL('Open 2'!F:F,L47),""),IF(D47&gt;3000,"",IFERROR(SMALL('Open 2'!F:F,L47),"")))</f>
        <v/>
      </c>
      <c r="F47" s="97" t="str">
        <f t="shared" si="0"/>
        <v/>
      </c>
      <c r="G47" s="104" t="str">
        <f t="shared" si="1"/>
        <v/>
      </c>
      <c r="J47" s="186"/>
      <c r="K47" s="139"/>
      <c r="L47" s="68">
        <v>46</v>
      </c>
    </row>
    <row r="48" spans="1:12">
      <c r="A48" s="22">
        <f>IFERROR(IF(INDEX('Open 2'!$A:$F,MATCH('Open 2 Results'!$E48,'Open 2'!$F:$F,0),1)&gt;0,INDEX('Open 2'!$A:$F,MATCH('Open 2 Results'!$E48,'Open 2'!$F:$F,0),1),""),"")</f>
        <v>3</v>
      </c>
      <c r="B48" s="95" t="str">
        <f>IFERROR(IF(INDEX('Open 2'!$A:$F,MATCH('Open 2 Results'!$E48,'Open 2'!$F:$F,0),2)&gt;0,INDEX('Open 2'!$A:$F,MATCH('Open 2 Results'!$E48,'Open 2'!$F:$F,0),2),""),"")</f>
        <v>Kaylee Hieronimus</v>
      </c>
      <c r="C48" s="95" t="str">
        <f>IFERROR(IF(INDEX('Open 2'!$A:$F,MATCH('Open 2 Results'!$E48,'Open 2'!$F:$F,0),3)&gt;0,INDEX('Open 2'!$A:$F,MATCH('Open 2 Results'!$E48,'Open 2'!$F:$F,0),3),""),"")</f>
        <v>SV Magnolia Cartel</v>
      </c>
      <c r="D48" s="96" t="str">
        <f>IFERROR(IF(AND(SMALL('Open 2'!F:F,L48)&gt;1000,SMALL('Open 2'!F:F,L48)&lt;3000),"nt",IF(SMALL('Open 2'!F:F,L48)&gt;3000,"",SMALL('Open 2'!F:F,L48))),"")</f>
        <v/>
      </c>
      <c r="E48" s="130" t="str">
        <f>IF(D48="nt",IFERROR(SMALL('Open 2'!F:F,L48),""),IF(D48&gt;3000,"",IFERROR(SMALL('Open 2'!F:F,L48),"")))</f>
        <v/>
      </c>
      <c r="F48" s="97" t="str">
        <f t="shared" si="0"/>
        <v/>
      </c>
      <c r="G48" s="104" t="str">
        <f t="shared" si="1"/>
        <v/>
      </c>
      <c r="J48" s="186"/>
      <c r="K48" s="139"/>
      <c r="L48" s="68">
        <v>47</v>
      </c>
    </row>
    <row r="49" spans="1:12">
      <c r="A49" s="22">
        <f>IFERROR(IF(INDEX('Open 2'!$A:$F,MATCH('Open 2 Results'!$E49,'Open 2'!$F:$F,0),1)&gt;0,INDEX('Open 2'!$A:$F,MATCH('Open 2 Results'!$E49,'Open 2'!$F:$F,0),1),""),"")</f>
        <v>3</v>
      </c>
      <c r="B49" s="95" t="str">
        <f>IFERROR(IF(INDEX('Open 2'!$A:$F,MATCH('Open 2 Results'!$E49,'Open 2'!$F:$F,0),2)&gt;0,INDEX('Open 2'!$A:$F,MATCH('Open 2 Results'!$E49,'Open 2'!$F:$F,0),2),""),"")</f>
        <v>Kaylee Hieronimus</v>
      </c>
      <c r="C49" s="95" t="str">
        <f>IFERROR(IF(INDEX('Open 2'!$A:$F,MATCH('Open 2 Results'!$E49,'Open 2'!$F:$F,0),3)&gt;0,INDEX('Open 2'!$A:$F,MATCH('Open 2 Results'!$E49,'Open 2'!$F:$F,0),3),""),"")</f>
        <v>SV Magnolia Cartel</v>
      </c>
      <c r="D49" s="96" t="str">
        <f>IFERROR(IF(AND(SMALL('Open 2'!F:F,L49)&gt;1000,SMALL('Open 2'!F:F,L49)&lt;3000),"nt",IF(SMALL('Open 2'!F:F,L49)&gt;3000,"",SMALL('Open 2'!F:F,L49))),"")</f>
        <v/>
      </c>
      <c r="E49" s="130" t="str">
        <f>IF(D49="nt",IFERROR(SMALL('Open 2'!F:F,L49),""),IF(D49&gt;3000,"",IFERROR(SMALL('Open 2'!F:F,L49),"")))</f>
        <v/>
      </c>
      <c r="F49" s="97" t="str">
        <f t="shared" si="0"/>
        <v/>
      </c>
      <c r="G49" s="104" t="str">
        <f t="shared" si="1"/>
        <v/>
      </c>
      <c r="J49" s="186"/>
      <c r="K49" s="139"/>
      <c r="L49" s="68">
        <v>48</v>
      </c>
    </row>
    <row r="50" spans="1:12">
      <c r="A50" s="22">
        <f>IFERROR(IF(INDEX('Open 2'!$A:$F,MATCH('Open 2 Results'!$E50,'Open 2'!$F:$F,0),1)&gt;0,INDEX('Open 2'!$A:$F,MATCH('Open 2 Results'!$E50,'Open 2'!$F:$F,0),1),""),"")</f>
        <v>3</v>
      </c>
      <c r="B50" s="95" t="str">
        <f>IFERROR(IF(INDEX('Open 2'!$A:$F,MATCH('Open 2 Results'!$E50,'Open 2'!$F:$F,0),2)&gt;0,INDEX('Open 2'!$A:$F,MATCH('Open 2 Results'!$E50,'Open 2'!$F:$F,0),2),""),"")</f>
        <v>Kaylee Hieronimus</v>
      </c>
      <c r="C50" s="95" t="str">
        <f>IFERROR(IF(INDEX('Open 2'!$A:$F,MATCH('Open 2 Results'!$E50,'Open 2'!$F:$F,0),3)&gt;0,INDEX('Open 2'!$A:$F,MATCH('Open 2 Results'!$E50,'Open 2'!$F:$F,0),3),""),"")</f>
        <v>SV Magnolia Cartel</v>
      </c>
      <c r="D50" s="96" t="str">
        <f>IFERROR(IF(AND(SMALL('Open 2'!F:F,L50)&gt;1000,SMALL('Open 2'!F:F,L50)&lt;3000),"nt",IF(SMALL('Open 2'!F:F,L50)&gt;3000,"",SMALL('Open 2'!F:F,L50))),"")</f>
        <v/>
      </c>
      <c r="E50" s="130" t="str">
        <f>IF(D50="nt",IFERROR(SMALL('Open 2'!F:F,L50),""),IF(D50&gt;3000,"",IFERROR(SMALL('Open 2'!F:F,L50),"")))</f>
        <v/>
      </c>
      <c r="F50" s="97" t="str">
        <f t="shared" si="0"/>
        <v/>
      </c>
      <c r="G50" s="104" t="str">
        <f t="shared" si="1"/>
        <v/>
      </c>
      <c r="J50" s="186"/>
      <c r="K50" s="139"/>
      <c r="L50" s="68">
        <v>49</v>
      </c>
    </row>
    <row r="51" spans="1:12">
      <c r="A51" s="22">
        <f>IFERROR(IF(INDEX('Open 2'!$A:$F,MATCH('Open 2 Results'!$E51,'Open 2'!$F:$F,0),1)&gt;0,INDEX('Open 2'!$A:$F,MATCH('Open 2 Results'!$E51,'Open 2'!$F:$F,0),1),""),"")</f>
        <v>3</v>
      </c>
      <c r="B51" s="95" t="str">
        <f>IFERROR(IF(INDEX('Open 2'!$A:$F,MATCH('Open 2 Results'!$E51,'Open 2'!$F:$F,0),2)&gt;0,INDEX('Open 2'!$A:$F,MATCH('Open 2 Results'!$E51,'Open 2'!$F:$F,0),2),""),"")</f>
        <v>Kaylee Hieronimus</v>
      </c>
      <c r="C51" s="95" t="str">
        <f>IFERROR(IF(INDEX('Open 2'!$A:$F,MATCH('Open 2 Results'!$E51,'Open 2'!$F:$F,0),3)&gt;0,INDEX('Open 2'!$A:$F,MATCH('Open 2 Results'!$E51,'Open 2'!$F:$F,0),3),""),"")</f>
        <v>SV Magnolia Cartel</v>
      </c>
      <c r="D51" s="96" t="str">
        <f>IFERROR(IF(AND(SMALL('Open 2'!F:F,L51)&gt;1000,SMALL('Open 2'!F:F,L51)&lt;3000),"nt",IF(SMALL('Open 2'!F:F,L51)&gt;3000,"",SMALL('Open 2'!F:F,L51))),"")</f>
        <v/>
      </c>
      <c r="E51" s="130" t="str">
        <f>IF(D51="nt",IFERROR(SMALL('Open 2'!F:F,L51),""),IF(D51&gt;3000,"",IFERROR(SMALL('Open 2'!F:F,L51),"")))</f>
        <v/>
      </c>
      <c r="F51" s="97" t="str">
        <f t="shared" si="0"/>
        <v/>
      </c>
      <c r="G51" s="104" t="str">
        <f t="shared" si="1"/>
        <v/>
      </c>
      <c r="J51" s="186"/>
      <c r="K51" s="139"/>
      <c r="L51" s="68">
        <v>50</v>
      </c>
    </row>
    <row r="52" spans="1:12">
      <c r="A52" s="22">
        <f>IFERROR(IF(INDEX('Open 2'!$A:$F,MATCH('Open 2 Results'!$E52,'Open 2'!$F:$F,0),1)&gt;0,INDEX('Open 2'!$A:$F,MATCH('Open 2 Results'!$E52,'Open 2'!$F:$F,0),1),""),"")</f>
        <v>3</v>
      </c>
      <c r="B52" s="95" t="str">
        <f>IFERROR(IF(INDEX('Open 2'!$A:$F,MATCH('Open 2 Results'!$E52,'Open 2'!$F:$F,0),2)&gt;0,INDEX('Open 2'!$A:$F,MATCH('Open 2 Results'!$E52,'Open 2'!$F:$F,0),2),""),"")</f>
        <v>Kaylee Hieronimus</v>
      </c>
      <c r="C52" s="95" t="str">
        <f>IFERROR(IF(INDEX('Open 2'!$A:$F,MATCH('Open 2 Results'!$E52,'Open 2'!$F:$F,0),3)&gt;0,INDEX('Open 2'!$A:$F,MATCH('Open 2 Results'!$E52,'Open 2'!$F:$F,0),3),""),"")</f>
        <v>SV Magnolia Cartel</v>
      </c>
      <c r="D52" s="96" t="str">
        <f>IFERROR(IF(AND(SMALL('Open 2'!F:F,L52)&gt;1000,SMALL('Open 2'!F:F,L52)&lt;3000),"nt",IF(SMALL('Open 2'!F:F,L52)&gt;3000,"",SMALL('Open 2'!F:F,L52))),"")</f>
        <v/>
      </c>
      <c r="E52" s="130" t="str">
        <f>IF(D52="nt",IFERROR(SMALL('Open 2'!F:F,L52),""),IF(D52&gt;3000,"",IFERROR(SMALL('Open 2'!F:F,L52),"")))</f>
        <v/>
      </c>
      <c r="G52" s="104" t="str">
        <f t="shared" si="1"/>
        <v/>
      </c>
      <c r="J52" s="186"/>
      <c r="K52" s="139"/>
      <c r="L52" s="68">
        <v>51</v>
      </c>
    </row>
    <row r="53" spans="1:12">
      <c r="A53" s="22">
        <f>IFERROR(IF(INDEX('Open 2'!$A:$F,MATCH('Open 2 Results'!$E53,'Open 2'!$F:$F,0),1)&gt;0,INDEX('Open 2'!$A:$F,MATCH('Open 2 Results'!$E53,'Open 2'!$F:$F,0),1),""),"")</f>
        <v>3</v>
      </c>
      <c r="B53" s="95" t="str">
        <f>IFERROR(IF(INDEX('Open 2'!$A:$F,MATCH('Open 2 Results'!$E53,'Open 2'!$F:$F,0),2)&gt;0,INDEX('Open 2'!$A:$F,MATCH('Open 2 Results'!$E53,'Open 2'!$F:$F,0),2),""),"")</f>
        <v>Kaylee Hieronimus</v>
      </c>
      <c r="C53" s="95" t="str">
        <f>IFERROR(IF(INDEX('Open 2'!$A:$F,MATCH('Open 2 Results'!$E53,'Open 2'!$F:$F,0),3)&gt;0,INDEX('Open 2'!$A:$F,MATCH('Open 2 Results'!$E53,'Open 2'!$F:$F,0),3),""),"")</f>
        <v>SV Magnolia Cartel</v>
      </c>
      <c r="D53" s="96" t="str">
        <f>IFERROR(IF(AND(SMALL('Open 2'!F:F,L53)&gt;1000,SMALL('Open 2'!F:F,L53)&lt;3000),"nt",IF(SMALL('Open 2'!F:F,L53)&gt;3000,"",SMALL('Open 2'!F:F,L53))),"")</f>
        <v/>
      </c>
      <c r="E53" s="130" t="str">
        <f>IF(D53="nt",IFERROR(SMALL('Open 2'!F:F,L53),""),IF(D53&gt;3000,"",IFERROR(SMALL('Open 2'!F:F,L53),"")))</f>
        <v/>
      </c>
      <c r="G53" s="104" t="str">
        <f t="shared" si="1"/>
        <v/>
      </c>
      <c r="J53" s="186"/>
      <c r="K53" s="139"/>
      <c r="L53" s="68">
        <v>52</v>
      </c>
    </row>
    <row r="54" spans="1:12">
      <c r="A54" s="22">
        <f>IFERROR(IF(INDEX('Open 2'!$A:$F,MATCH('Open 2 Results'!$E54,'Open 2'!$F:$F,0),1)&gt;0,INDEX('Open 2'!$A:$F,MATCH('Open 2 Results'!$E54,'Open 2'!$F:$F,0),1),""),"")</f>
        <v>3</v>
      </c>
      <c r="B54" s="95" t="str">
        <f>IFERROR(IF(INDEX('Open 2'!$A:$F,MATCH('Open 2 Results'!$E54,'Open 2'!$F:$F,0),2)&gt;0,INDEX('Open 2'!$A:$F,MATCH('Open 2 Results'!$E54,'Open 2'!$F:$F,0),2),""),"")</f>
        <v>Kaylee Hieronimus</v>
      </c>
      <c r="C54" s="95" t="str">
        <f>IFERROR(IF(INDEX('Open 2'!$A:$F,MATCH('Open 2 Results'!$E54,'Open 2'!$F:$F,0),3)&gt;0,INDEX('Open 2'!$A:$F,MATCH('Open 2 Results'!$E54,'Open 2'!$F:$F,0),3),""),"")</f>
        <v>SV Magnolia Cartel</v>
      </c>
      <c r="D54" s="96" t="str">
        <f>IFERROR(IF(AND(SMALL('Open 2'!F:F,L54)&gt;1000,SMALL('Open 2'!F:F,L54)&lt;3000),"nt",IF(SMALL('Open 2'!F:F,L54)&gt;3000,"",SMALL('Open 2'!F:F,L54))),"")</f>
        <v/>
      </c>
      <c r="E54" s="130" t="str">
        <f>IF(D54="nt",IFERROR(SMALL('Open 2'!F:F,L54),""),IF(D54&gt;3000,"",IFERROR(SMALL('Open 2'!F:F,L54),"")))</f>
        <v/>
      </c>
      <c r="G54" s="104" t="str">
        <f t="shared" si="1"/>
        <v/>
      </c>
      <c r="J54" s="186"/>
      <c r="K54" s="139"/>
      <c r="L54" s="68">
        <v>53</v>
      </c>
    </row>
    <row r="55" spans="1:12">
      <c r="A55" s="22">
        <f>IFERROR(IF(INDEX('Open 2'!$A:$F,MATCH('Open 2 Results'!$E55,'Open 2'!$F:$F,0),1)&gt;0,INDEX('Open 2'!$A:$F,MATCH('Open 2 Results'!$E55,'Open 2'!$F:$F,0),1),""),"")</f>
        <v>3</v>
      </c>
      <c r="B55" s="95" t="str">
        <f>IFERROR(IF(INDEX('Open 2'!$A:$F,MATCH('Open 2 Results'!$E55,'Open 2'!$F:$F,0),2)&gt;0,INDEX('Open 2'!$A:$F,MATCH('Open 2 Results'!$E55,'Open 2'!$F:$F,0),2),""),"")</f>
        <v>Kaylee Hieronimus</v>
      </c>
      <c r="C55" s="95" t="str">
        <f>IFERROR(IF(INDEX('Open 2'!$A:$F,MATCH('Open 2 Results'!$E55,'Open 2'!$F:$F,0),3)&gt;0,INDEX('Open 2'!$A:$F,MATCH('Open 2 Results'!$E55,'Open 2'!$F:$F,0),3),""),"")</f>
        <v>SV Magnolia Cartel</v>
      </c>
      <c r="D55" s="96" t="str">
        <f>IFERROR(IF(AND(SMALL('Open 2'!F:F,L55)&gt;1000,SMALL('Open 2'!F:F,L55)&lt;3000),"nt",IF(SMALL('Open 2'!F:F,L55)&gt;3000,"",SMALL('Open 2'!F:F,L55))),"")</f>
        <v/>
      </c>
      <c r="E55" s="130" t="str">
        <f>IF(D55="nt",IFERROR(SMALL('Open 2'!F:F,L55),""),IF(D55&gt;3000,"",IFERROR(SMALL('Open 2'!F:F,L55),"")))</f>
        <v/>
      </c>
      <c r="G55" s="104" t="str">
        <f t="shared" si="1"/>
        <v/>
      </c>
      <c r="J55" s="186"/>
      <c r="K55" s="139"/>
      <c r="L55" s="68">
        <v>54</v>
      </c>
    </row>
    <row r="56" spans="1:12">
      <c r="A56" s="22">
        <f>IFERROR(IF(INDEX('Open 2'!$A:$F,MATCH('Open 2 Results'!$E56,'Open 2'!$F:$F,0),1)&gt;0,INDEX('Open 2'!$A:$F,MATCH('Open 2 Results'!$E56,'Open 2'!$F:$F,0),1),""),"")</f>
        <v>3</v>
      </c>
      <c r="B56" s="95" t="str">
        <f>IFERROR(IF(INDEX('Open 2'!$A:$F,MATCH('Open 2 Results'!$E56,'Open 2'!$F:$F,0),2)&gt;0,INDEX('Open 2'!$A:$F,MATCH('Open 2 Results'!$E56,'Open 2'!$F:$F,0),2),""),"")</f>
        <v>Kaylee Hieronimus</v>
      </c>
      <c r="C56" s="95" t="str">
        <f>IFERROR(IF(INDEX('Open 2'!$A:$F,MATCH('Open 2 Results'!$E56,'Open 2'!$F:$F,0),3)&gt;0,INDEX('Open 2'!$A:$F,MATCH('Open 2 Results'!$E56,'Open 2'!$F:$F,0),3),""),"")</f>
        <v>SV Magnolia Cartel</v>
      </c>
      <c r="D56" s="96" t="str">
        <f>IFERROR(IF(AND(SMALL('Open 2'!F:F,L56)&gt;1000,SMALL('Open 2'!F:F,L56)&lt;3000),"nt",IF(SMALL('Open 2'!F:F,L56)&gt;3000,"",SMALL('Open 2'!F:F,L56))),"")</f>
        <v/>
      </c>
      <c r="E56" s="130" t="str">
        <f>IF(D56="nt",IFERROR(SMALL('Open 2'!F:F,L56),""),IF(D56&gt;3000,"",IFERROR(SMALL('Open 2'!F:F,L56),"")))</f>
        <v/>
      </c>
      <c r="G56" s="104" t="str">
        <f t="shared" si="1"/>
        <v/>
      </c>
      <c r="J56" s="186"/>
      <c r="K56" s="139"/>
      <c r="L56" s="68">
        <v>55</v>
      </c>
    </row>
    <row r="57" spans="1:12">
      <c r="A57" s="22">
        <f>IFERROR(IF(INDEX('Open 2'!$A:$F,MATCH('Open 2 Results'!$E57,'Open 2'!$F:$F,0),1)&gt;0,INDEX('Open 2'!$A:$F,MATCH('Open 2 Results'!$E57,'Open 2'!$F:$F,0),1),""),"")</f>
        <v>3</v>
      </c>
      <c r="B57" s="95" t="str">
        <f>IFERROR(IF(INDEX('Open 2'!$A:$F,MATCH('Open 2 Results'!$E57,'Open 2'!$F:$F,0),2)&gt;0,INDEX('Open 2'!$A:$F,MATCH('Open 2 Results'!$E57,'Open 2'!$F:$F,0),2),""),"")</f>
        <v>Kaylee Hieronimus</v>
      </c>
      <c r="C57" s="95" t="str">
        <f>IFERROR(IF(INDEX('Open 2'!$A:$F,MATCH('Open 2 Results'!$E57,'Open 2'!$F:$F,0),3)&gt;0,INDEX('Open 2'!$A:$F,MATCH('Open 2 Results'!$E57,'Open 2'!$F:$F,0),3),""),"")</f>
        <v>SV Magnolia Cartel</v>
      </c>
      <c r="D57" s="96" t="str">
        <f>IFERROR(IF(AND(SMALL('Open 2'!F:F,L57)&gt;1000,SMALL('Open 2'!F:F,L57)&lt;3000),"nt",IF(SMALL('Open 2'!F:F,L57)&gt;3000,"",SMALL('Open 2'!F:F,L57))),"")</f>
        <v/>
      </c>
      <c r="E57" s="130" t="str">
        <f>IF(D57="nt",IFERROR(SMALL('Open 2'!F:F,L57),""),IF(D57&gt;3000,"",IFERROR(SMALL('Open 2'!F:F,L57),"")))</f>
        <v/>
      </c>
      <c r="G57" s="104" t="str">
        <f t="shared" si="1"/>
        <v/>
      </c>
      <c r="J57" s="186"/>
      <c r="K57" s="139"/>
      <c r="L57" s="68">
        <v>56</v>
      </c>
    </row>
    <row r="58" spans="1:12">
      <c r="A58" s="22">
        <f>IFERROR(IF(INDEX('Open 2'!$A:$F,MATCH('Open 2 Results'!$E58,'Open 2'!$F:$F,0),1)&gt;0,INDEX('Open 2'!$A:$F,MATCH('Open 2 Results'!$E58,'Open 2'!$F:$F,0),1),""),"")</f>
        <v>3</v>
      </c>
      <c r="B58" s="95" t="str">
        <f>IFERROR(IF(INDEX('Open 2'!$A:$F,MATCH('Open 2 Results'!$E58,'Open 2'!$F:$F,0),2)&gt;0,INDEX('Open 2'!$A:$F,MATCH('Open 2 Results'!$E58,'Open 2'!$F:$F,0),2),""),"")</f>
        <v>Kaylee Hieronimus</v>
      </c>
      <c r="C58" s="95" t="str">
        <f>IFERROR(IF(INDEX('Open 2'!$A:$F,MATCH('Open 2 Results'!$E58,'Open 2'!$F:$F,0),3)&gt;0,INDEX('Open 2'!$A:$F,MATCH('Open 2 Results'!$E58,'Open 2'!$F:$F,0),3),""),"")</f>
        <v>SV Magnolia Cartel</v>
      </c>
      <c r="D58" s="96" t="str">
        <f>IFERROR(IF(AND(SMALL('Open 2'!F:F,L58)&gt;1000,SMALL('Open 2'!F:F,L58)&lt;3000),"nt",IF(SMALL('Open 2'!F:F,L58)&gt;3000,"",SMALL('Open 2'!F:F,L58))),"")</f>
        <v/>
      </c>
      <c r="E58" s="130" t="str">
        <f>IF(D58="nt",IFERROR(SMALL('Open 2'!F:F,L58),""),IF(D58&gt;3000,"",IFERROR(SMALL('Open 2'!F:F,L58),"")))</f>
        <v/>
      </c>
      <c r="G58" s="104" t="str">
        <f t="shared" si="1"/>
        <v/>
      </c>
      <c r="J58" s="186"/>
      <c r="K58" s="139"/>
      <c r="L58" s="68">
        <v>57</v>
      </c>
    </row>
    <row r="59" spans="1:12">
      <c r="A59" s="22">
        <f>IFERROR(IF(INDEX('Open 2'!$A:$F,MATCH('Open 2 Results'!$E59,'Open 2'!$F:$F,0),1)&gt;0,INDEX('Open 2'!$A:$F,MATCH('Open 2 Results'!$E59,'Open 2'!$F:$F,0),1),""),"")</f>
        <v>3</v>
      </c>
      <c r="B59" s="95" t="str">
        <f>IFERROR(IF(INDEX('Open 2'!$A:$F,MATCH('Open 2 Results'!$E59,'Open 2'!$F:$F,0),2)&gt;0,INDEX('Open 2'!$A:$F,MATCH('Open 2 Results'!$E59,'Open 2'!$F:$F,0),2),""),"")</f>
        <v>Kaylee Hieronimus</v>
      </c>
      <c r="C59" s="95" t="str">
        <f>IFERROR(IF(INDEX('Open 2'!$A:$F,MATCH('Open 2 Results'!$E59,'Open 2'!$F:$F,0),3)&gt;0,INDEX('Open 2'!$A:$F,MATCH('Open 2 Results'!$E59,'Open 2'!$F:$F,0),3),""),"")</f>
        <v>SV Magnolia Cartel</v>
      </c>
      <c r="D59" s="96" t="str">
        <f>IFERROR(IF(AND(SMALL('Open 2'!F:F,L59)&gt;1000,SMALL('Open 2'!F:F,L59)&lt;3000),"nt",IF(SMALL('Open 2'!F:F,L59)&gt;3000,"",SMALL('Open 2'!F:F,L59))),"")</f>
        <v/>
      </c>
      <c r="E59" s="130" t="str">
        <f>IF(D59="nt",IFERROR(SMALL('Open 2'!F:F,L59),""),IF(D59&gt;3000,"",IFERROR(SMALL('Open 2'!F:F,L59),"")))</f>
        <v/>
      </c>
      <c r="G59" s="104" t="str">
        <f t="shared" si="1"/>
        <v/>
      </c>
      <c r="J59" s="186"/>
      <c r="K59" s="139"/>
      <c r="L59" s="68">
        <v>58</v>
      </c>
    </row>
    <row r="60" spans="1:12">
      <c r="A60" s="22">
        <f>IFERROR(IF(INDEX('Open 2'!$A:$F,MATCH('Open 2 Results'!$E60,'Open 2'!$F:$F,0),1)&gt;0,INDEX('Open 2'!$A:$F,MATCH('Open 2 Results'!$E60,'Open 2'!$F:$F,0),1),""),"")</f>
        <v>3</v>
      </c>
      <c r="B60" s="95" t="str">
        <f>IFERROR(IF(INDEX('Open 2'!$A:$F,MATCH('Open 2 Results'!$E60,'Open 2'!$F:$F,0),2)&gt;0,INDEX('Open 2'!$A:$F,MATCH('Open 2 Results'!$E60,'Open 2'!$F:$F,0),2),""),"")</f>
        <v>Kaylee Hieronimus</v>
      </c>
      <c r="C60" s="95" t="str">
        <f>IFERROR(IF(INDEX('Open 2'!$A:$F,MATCH('Open 2 Results'!$E60,'Open 2'!$F:$F,0),3)&gt;0,INDEX('Open 2'!$A:$F,MATCH('Open 2 Results'!$E60,'Open 2'!$F:$F,0),3),""),"")</f>
        <v>SV Magnolia Cartel</v>
      </c>
      <c r="D60" s="96" t="str">
        <f>IFERROR(IF(AND(SMALL('Open 2'!F:F,L60)&gt;1000,SMALL('Open 2'!F:F,L60)&lt;3000),"nt",IF(SMALL('Open 2'!F:F,L60)&gt;3000,"",SMALL('Open 2'!F:F,L60))),"")</f>
        <v/>
      </c>
      <c r="E60" s="130" t="str">
        <f>IF(D60="nt",IFERROR(SMALL('Open 2'!F:F,L60),""),IF(D60&gt;3000,"",IFERROR(SMALL('Open 2'!F:F,L60),"")))</f>
        <v/>
      </c>
      <c r="G60" s="104" t="str">
        <f t="shared" si="1"/>
        <v/>
      </c>
      <c r="J60" s="186"/>
      <c r="K60" s="139"/>
      <c r="L60" s="68">
        <v>59</v>
      </c>
    </row>
    <row r="61" spans="1:12">
      <c r="A61" s="22">
        <f>IFERROR(IF(INDEX('Open 2'!$A:$F,MATCH('Open 2 Results'!$E61,'Open 2'!$F:$F,0),1)&gt;0,INDEX('Open 2'!$A:$F,MATCH('Open 2 Results'!$E61,'Open 2'!$F:$F,0),1),""),"")</f>
        <v>3</v>
      </c>
      <c r="B61" s="95" t="str">
        <f>IFERROR(IF(INDEX('Open 2'!$A:$F,MATCH('Open 2 Results'!$E61,'Open 2'!$F:$F,0),2)&gt;0,INDEX('Open 2'!$A:$F,MATCH('Open 2 Results'!$E61,'Open 2'!$F:$F,0),2),""),"")</f>
        <v>Kaylee Hieronimus</v>
      </c>
      <c r="C61" s="95" t="str">
        <f>IFERROR(IF(INDEX('Open 2'!$A:$F,MATCH('Open 2 Results'!$E61,'Open 2'!$F:$F,0),3)&gt;0,INDEX('Open 2'!$A:$F,MATCH('Open 2 Results'!$E61,'Open 2'!$F:$F,0),3),""),"")</f>
        <v>SV Magnolia Cartel</v>
      </c>
      <c r="D61" s="96" t="str">
        <f>IFERROR(IF(AND(SMALL('Open 2'!F:F,L61)&gt;1000,SMALL('Open 2'!F:F,L61)&lt;3000),"nt",IF(SMALL('Open 2'!F:F,L61)&gt;3000,"",SMALL('Open 2'!F:F,L61))),"")</f>
        <v/>
      </c>
      <c r="E61" s="130" t="str">
        <f>IF(D61="nt",IFERROR(SMALL('Open 2'!F:F,L61),""),IF(D61&gt;3000,"",IFERROR(SMALL('Open 2'!F:F,L61),"")))</f>
        <v/>
      </c>
      <c r="G61" s="104" t="str">
        <f t="shared" si="1"/>
        <v/>
      </c>
      <c r="J61" s="186"/>
      <c r="K61" s="139"/>
      <c r="L61" s="68">
        <v>60</v>
      </c>
    </row>
    <row r="62" spans="1:12">
      <c r="A62" s="22">
        <f>IFERROR(IF(INDEX('Open 2'!$A:$F,MATCH('Open 2 Results'!$E62,'Open 2'!$F:$F,0),1)&gt;0,INDEX('Open 2'!$A:$F,MATCH('Open 2 Results'!$E62,'Open 2'!$F:$F,0),1),""),"")</f>
        <v>3</v>
      </c>
      <c r="B62" s="95" t="str">
        <f>IFERROR(IF(INDEX('Open 2'!$A:$F,MATCH('Open 2 Results'!$E62,'Open 2'!$F:$F,0),2)&gt;0,INDEX('Open 2'!$A:$F,MATCH('Open 2 Results'!$E62,'Open 2'!$F:$F,0),2),""),"")</f>
        <v>Kaylee Hieronimus</v>
      </c>
      <c r="C62" s="95" t="str">
        <f>IFERROR(IF(INDEX('Open 2'!$A:$F,MATCH('Open 2 Results'!$E62,'Open 2'!$F:$F,0),3)&gt;0,INDEX('Open 2'!$A:$F,MATCH('Open 2 Results'!$E62,'Open 2'!$F:$F,0),3),""),"")</f>
        <v>SV Magnolia Cartel</v>
      </c>
      <c r="D62" s="96" t="str">
        <f>IFERROR(IF(AND(SMALL('Open 2'!F:F,L62)&gt;1000,SMALL('Open 2'!F:F,L62)&lt;3000),"nt",IF(SMALL('Open 2'!F:F,L62)&gt;3000,"",SMALL('Open 2'!F:F,L62))),"")</f>
        <v/>
      </c>
      <c r="E62" s="130" t="str">
        <f>IF(D62="nt",IFERROR(SMALL('Open 2'!F:F,L62),""),IF(D62&gt;3000,"",IFERROR(SMALL('Open 2'!F:F,L62),"")))</f>
        <v/>
      </c>
      <c r="G62" s="104" t="str">
        <f t="shared" si="1"/>
        <v/>
      </c>
      <c r="J62" s="186"/>
      <c r="K62" s="139"/>
      <c r="L62" s="68">
        <v>61</v>
      </c>
    </row>
    <row r="63" spans="1:12">
      <c r="A63" s="22">
        <f>IFERROR(IF(INDEX('Open 2'!$A:$F,MATCH('Open 2 Results'!$E63,'Open 2'!$F:$F,0),1)&gt;0,INDEX('Open 2'!$A:$F,MATCH('Open 2 Results'!$E63,'Open 2'!$F:$F,0),1),""),"")</f>
        <v>3</v>
      </c>
      <c r="B63" s="95" t="str">
        <f>IFERROR(IF(INDEX('Open 2'!$A:$F,MATCH('Open 2 Results'!$E63,'Open 2'!$F:$F,0),2)&gt;0,INDEX('Open 2'!$A:$F,MATCH('Open 2 Results'!$E63,'Open 2'!$F:$F,0),2),""),"")</f>
        <v>Kaylee Hieronimus</v>
      </c>
      <c r="C63" s="95" t="str">
        <f>IFERROR(IF(INDEX('Open 2'!$A:$F,MATCH('Open 2 Results'!$E63,'Open 2'!$F:$F,0),3)&gt;0,INDEX('Open 2'!$A:$F,MATCH('Open 2 Results'!$E63,'Open 2'!$F:$F,0),3),""),"")</f>
        <v>SV Magnolia Cartel</v>
      </c>
      <c r="D63" s="96" t="str">
        <f>IFERROR(IF(AND(SMALL('Open 2'!F:F,L63)&gt;1000,SMALL('Open 2'!F:F,L63)&lt;3000),"nt",IF(SMALL('Open 2'!F:F,L63)&gt;3000,"",SMALL('Open 2'!F:F,L63))),"")</f>
        <v/>
      </c>
      <c r="E63" s="130" t="str">
        <f>IF(D63="nt",IFERROR(SMALL('Open 2'!F:F,L63),""),IF(D63&gt;3000,"",IFERROR(SMALL('Open 2'!F:F,L63),"")))</f>
        <v/>
      </c>
      <c r="G63" s="104" t="str">
        <f t="shared" si="1"/>
        <v/>
      </c>
      <c r="J63" s="186"/>
      <c r="K63" s="139"/>
      <c r="L63" s="68">
        <v>62</v>
      </c>
    </row>
    <row r="64" spans="1:12">
      <c r="A64" s="22">
        <f>IFERROR(IF(INDEX('Open 2'!$A:$F,MATCH('Open 2 Results'!$E64,'Open 2'!$F:$F,0),1)&gt;0,INDEX('Open 2'!$A:$F,MATCH('Open 2 Results'!$E64,'Open 2'!$F:$F,0),1),""),"")</f>
        <v>3</v>
      </c>
      <c r="B64" s="95" t="str">
        <f>IFERROR(IF(INDEX('Open 2'!$A:$F,MATCH('Open 2 Results'!$E64,'Open 2'!$F:$F,0),2)&gt;0,INDEX('Open 2'!$A:$F,MATCH('Open 2 Results'!$E64,'Open 2'!$F:$F,0),2),""),"")</f>
        <v>Kaylee Hieronimus</v>
      </c>
      <c r="C64" s="95" t="str">
        <f>IFERROR(IF(INDEX('Open 2'!$A:$F,MATCH('Open 2 Results'!$E64,'Open 2'!$F:$F,0),3)&gt;0,INDEX('Open 2'!$A:$F,MATCH('Open 2 Results'!$E64,'Open 2'!$F:$F,0),3),""),"")</f>
        <v>SV Magnolia Cartel</v>
      </c>
      <c r="D64" s="96" t="str">
        <f>IFERROR(IF(AND(SMALL('Open 2'!F:F,L64)&gt;1000,SMALL('Open 2'!F:F,L64)&lt;3000),"nt",IF(SMALL('Open 2'!F:F,L64)&gt;3000,"",SMALL('Open 2'!F:F,L64))),"")</f>
        <v/>
      </c>
      <c r="E64" s="130" t="str">
        <f>IF(D64="nt",IFERROR(SMALL('Open 2'!F:F,L64),""),IF(D64&gt;3000,"",IFERROR(SMALL('Open 2'!F:F,L64),"")))</f>
        <v/>
      </c>
      <c r="G64" s="104" t="str">
        <f t="shared" si="1"/>
        <v/>
      </c>
      <c r="J64" s="186"/>
      <c r="K64" s="139"/>
      <c r="L64" s="68">
        <v>63</v>
      </c>
    </row>
    <row r="65" spans="1:12">
      <c r="A65" s="22">
        <f>IFERROR(IF(INDEX('Open 2'!$A:$F,MATCH('Open 2 Results'!$E65,'Open 2'!$F:$F,0),1)&gt;0,INDEX('Open 2'!$A:$F,MATCH('Open 2 Results'!$E65,'Open 2'!$F:$F,0),1),""),"")</f>
        <v>3</v>
      </c>
      <c r="B65" s="95" t="str">
        <f>IFERROR(IF(INDEX('Open 2'!$A:$F,MATCH('Open 2 Results'!$E65,'Open 2'!$F:$F,0),2)&gt;0,INDEX('Open 2'!$A:$F,MATCH('Open 2 Results'!$E65,'Open 2'!$F:$F,0),2),""),"")</f>
        <v>Kaylee Hieronimus</v>
      </c>
      <c r="C65" s="95" t="str">
        <f>IFERROR(IF(INDEX('Open 2'!$A:$F,MATCH('Open 2 Results'!$E65,'Open 2'!$F:$F,0),3)&gt;0,INDEX('Open 2'!$A:$F,MATCH('Open 2 Results'!$E65,'Open 2'!$F:$F,0),3),""),"")</f>
        <v>SV Magnolia Cartel</v>
      </c>
      <c r="D65" s="96" t="str">
        <f>IFERROR(IF(AND(SMALL('Open 2'!F:F,L65)&gt;1000,SMALL('Open 2'!F:F,L65)&lt;3000),"nt",IF(SMALL('Open 2'!F:F,L65)&gt;3000,"",SMALL('Open 2'!F:F,L65))),"")</f>
        <v/>
      </c>
      <c r="E65" s="130" t="str">
        <f>IF(D65="nt",IFERROR(SMALL('Open 2'!F:F,L65),""),IF(D65&gt;3000,"",IFERROR(SMALL('Open 2'!F:F,L65),"")))</f>
        <v/>
      </c>
      <c r="G65" s="104" t="str">
        <f t="shared" si="1"/>
        <v/>
      </c>
      <c r="J65" s="186"/>
      <c r="K65" s="139"/>
      <c r="L65" s="68">
        <v>64</v>
      </c>
    </row>
    <row r="66" spans="1:12">
      <c r="A66" s="22">
        <f>IFERROR(IF(INDEX('Open 2'!$A:$F,MATCH('Open 2 Results'!$E66,'Open 2'!$F:$F,0),1)&gt;0,INDEX('Open 2'!$A:$F,MATCH('Open 2 Results'!$E66,'Open 2'!$F:$F,0),1),""),"")</f>
        <v>3</v>
      </c>
      <c r="B66" s="95" t="str">
        <f>IFERROR(IF(INDEX('Open 2'!$A:$F,MATCH('Open 2 Results'!$E66,'Open 2'!$F:$F,0),2)&gt;0,INDEX('Open 2'!$A:$F,MATCH('Open 2 Results'!$E66,'Open 2'!$F:$F,0),2),""),"")</f>
        <v>Kaylee Hieronimus</v>
      </c>
      <c r="C66" s="95" t="str">
        <f>IFERROR(IF(INDEX('Open 2'!$A:$F,MATCH('Open 2 Results'!$E66,'Open 2'!$F:$F,0),3)&gt;0,INDEX('Open 2'!$A:$F,MATCH('Open 2 Results'!$E66,'Open 2'!$F:$F,0),3),""),"")</f>
        <v>SV Magnolia Cartel</v>
      </c>
      <c r="D66" s="96" t="str">
        <f>IFERROR(IF(AND(SMALL('Open 2'!F:F,L66)&gt;1000,SMALL('Open 2'!F:F,L66)&lt;3000),"nt",IF(SMALL('Open 2'!F:F,L66)&gt;3000,"",SMALL('Open 2'!F:F,L66))),"")</f>
        <v/>
      </c>
      <c r="E66" s="130" t="str">
        <f>IF(D66="nt",IFERROR(SMALL('Open 2'!F:F,L66),""),IF(D66&gt;3000,"",IFERROR(SMALL('Open 2'!F:F,L66),"")))</f>
        <v/>
      </c>
      <c r="G66" s="104" t="str">
        <f t="shared" si="1"/>
        <v/>
      </c>
      <c r="J66" s="186"/>
      <c r="K66" s="139"/>
      <c r="L66" s="68">
        <v>65</v>
      </c>
    </row>
    <row r="67" spans="1:12">
      <c r="A67" s="22">
        <f>IFERROR(IF(INDEX('Open 2'!$A:$F,MATCH('Open 2 Results'!$E67,'Open 2'!$F:$F,0),1)&gt;0,INDEX('Open 2'!$A:$F,MATCH('Open 2 Results'!$E67,'Open 2'!$F:$F,0),1),""),"")</f>
        <v>3</v>
      </c>
      <c r="B67" s="95" t="str">
        <f>IFERROR(IF(INDEX('Open 2'!$A:$F,MATCH('Open 2 Results'!$E67,'Open 2'!$F:$F,0),2)&gt;0,INDEX('Open 2'!$A:$F,MATCH('Open 2 Results'!$E67,'Open 2'!$F:$F,0),2),""),"")</f>
        <v>Kaylee Hieronimus</v>
      </c>
      <c r="C67" s="95" t="str">
        <f>IFERROR(IF(INDEX('Open 2'!$A:$F,MATCH('Open 2 Results'!$E67,'Open 2'!$F:$F,0),3)&gt;0,INDEX('Open 2'!$A:$F,MATCH('Open 2 Results'!$E67,'Open 2'!$F:$F,0),3),""),"")</f>
        <v>SV Magnolia Cartel</v>
      </c>
      <c r="D67" s="96" t="str">
        <f>IFERROR(IF(AND(SMALL('Open 2'!F:F,L67)&gt;1000,SMALL('Open 2'!F:F,L67)&lt;3000),"nt",IF(SMALL('Open 2'!F:F,L67)&gt;3000,"",SMALL('Open 2'!F:F,L67))),"")</f>
        <v/>
      </c>
      <c r="E67" s="130" t="str">
        <f>IF(D67="nt",IFERROR(SMALL('Open 2'!F:F,L67),""),IF(D67&gt;3000,"",IFERROR(SMALL('Open 2'!F:F,L67),"")))</f>
        <v/>
      </c>
      <c r="G67" s="104" t="str">
        <f t="shared" ref="G67:G130" si="2">IFERROR(VLOOKUP(D67,$H$3:$I$7,2,FALSE),"")</f>
        <v/>
      </c>
      <c r="J67" s="186"/>
      <c r="K67" s="139"/>
      <c r="L67" s="68">
        <v>66</v>
      </c>
    </row>
    <row r="68" spans="1:12">
      <c r="A68" s="22">
        <f>IFERROR(IF(INDEX('Open 2'!$A:$F,MATCH('Open 2 Results'!$E68,'Open 2'!$F:$F,0),1)&gt;0,INDEX('Open 2'!$A:$F,MATCH('Open 2 Results'!$E68,'Open 2'!$F:$F,0),1),""),"")</f>
        <v>3</v>
      </c>
      <c r="B68" s="95" t="str">
        <f>IFERROR(IF(INDEX('Open 2'!$A:$F,MATCH('Open 2 Results'!$E68,'Open 2'!$F:$F,0),2)&gt;0,INDEX('Open 2'!$A:$F,MATCH('Open 2 Results'!$E68,'Open 2'!$F:$F,0),2),""),"")</f>
        <v>Kaylee Hieronimus</v>
      </c>
      <c r="C68" s="95" t="str">
        <f>IFERROR(IF(INDEX('Open 2'!$A:$F,MATCH('Open 2 Results'!$E68,'Open 2'!$F:$F,0),3)&gt;0,INDEX('Open 2'!$A:$F,MATCH('Open 2 Results'!$E68,'Open 2'!$F:$F,0),3),""),"")</f>
        <v>SV Magnolia Cartel</v>
      </c>
      <c r="D68" s="96" t="str">
        <f>IFERROR(IF(AND(SMALL('Open 2'!F:F,L68)&gt;1000,SMALL('Open 2'!F:F,L68)&lt;3000),"nt",IF(SMALL('Open 2'!F:F,L68)&gt;3000,"",SMALL('Open 2'!F:F,L68))),"")</f>
        <v/>
      </c>
      <c r="E68" s="130" t="str">
        <f>IF(D68="nt",IFERROR(SMALL('Open 2'!F:F,L68),""),IF(D68&gt;3000,"",IFERROR(SMALL('Open 2'!F:F,L68),"")))</f>
        <v/>
      </c>
      <c r="G68" s="104" t="str">
        <f t="shared" si="2"/>
        <v/>
      </c>
      <c r="J68" s="186"/>
      <c r="K68" s="139"/>
      <c r="L68" s="68">
        <v>67</v>
      </c>
    </row>
    <row r="69" spans="1:12">
      <c r="A69" s="22">
        <f>IFERROR(IF(INDEX('Open 2'!$A:$F,MATCH('Open 2 Results'!$E69,'Open 2'!$F:$F,0),1)&gt;0,INDEX('Open 2'!$A:$F,MATCH('Open 2 Results'!$E69,'Open 2'!$F:$F,0),1),""),"")</f>
        <v>3</v>
      </c>
      <c r="B69" s="95" t="str">
        <f>IFERROR(IF(INDEX('Open 2'!$A:$F,MATCH('Open 2 Results'!$E69,'Open 2'!$F:$F,0),2)&gt;0,INDEX('Open 2'!$A:$F,MATCH('Open 2 Results'!$E69,'Open 2'!$F:$F,0),2),""),"")</f>
        <v>Kaylee Hieronimus</v>
      </c>
      <c r="C69" s="95" t="str">
        <f>IFERROR(IF(INDEX('Open 2'!$A:$F,MATCH('Open 2 Results'!$E69,'Open 2'!$F:$F,0),3)&gt;0,INDEX('Open 2'!$A:$F,MATCH('Open 2 Results'!$E69,'Open 2'!$F:$F,0),3),""),"")</f>
        <v>SV Magnolia Cartel</v>
      </c>
      <c r="D69" s="96" t="str">
        <f>IFERROR(IF(AND(SMALL('Open 2'!F:F,L69)&gt;1000,SMALL('Open 2'!F:F,L69)&lt;3000),"nt",IF(SMALL('Open 2'!F:F,L69)&gt;3000,"",SMALL('Open 2'!F:F,L69))),"")</f>
        <v/>
      </c>
      <c r="E69" s="130" t="str">
        <f>IF(D69="nt",IFERROR(SMALL('Open 2'!F:F,L69),""),IF(D69&gt;3000,"",IFERROR(SMALL('Open 2'!F:F,L69),"")))</f>
        <v/>
      </c>
      <c r="G69" s="104" t="str">
        <f t="shared" si="2"/>
        <v/>
      </c>
      <c r="J69" s="186"/>
      <c r="K69" s="139"/>
      <c r="L69" s="68">
        <v>68</v>
      </c>
    </row>
    <row r="70" spans="1:12">
      <c r="A70" s="22">
        <f>IFERROR(IF(INDEX('Open 2'!$A:$F,MATCH('Open 2 Results'!$E70,'Open 2'!$F:$F,0),1)&gt;0,INDEX('Open 2'!$A:$F,MATCH('Open 2 Results'!$E70,'Open 2'!$F:$F,0),1),""),"")</f>
        <v>3</v>
      </c>
      <c r="B70" s="95" t="str">
        <f>IFERROR(IF(INDEX('Open 2'!$A:$F,MATCH('Open 2 Results'!$E70,'Open 2'!$F:$F,0),2)&gt;0,INDEX('Open 2'!$A:$F,MATCH('Open 2 Results'!$E70,'Open 2'!$F:$F,0),2),""),"")</f>
        <v>Kaylee Hieronimus</v>
      </c>
      <c r="C70" s="95" t="str">
        <f>IFERROR(IF(INDEX('Open 2'!$A:$F,MATCH('Open 2 Results'!$E70,'Open 2'!$F:$F,0),3)&gt;0,INDEX('Open 2'!$A:$F,MATCH('Open 2 Results'!$E70,'Open 2'!$F:$F,0),3),""),"")</f>
        <v>SV Magnolia Cartel</v>
      </c>
      <c r="D70" s="96" t="str">
        <f>IFERROR(IF(AND(SMALL('Open 2'!F:F,L70)&gt;1000,SMALL('Open 2'!F:F,L70)&lt;3000),"nt",IF(SMALL('Open 2'!F:F,L70)&gt;3000,"",SMALL('Open 2'!F:F,L70))),"")</f>
        <v/>
      </c>
      <c r="E70" s="130" t="str">
        <f>IF(D70="nt",IFERROR(SMALL('Open 2'!F:F,L70),""),IF(D70&gt;3000,"",IFERROR(SMALL('Open 2'!F:F,L70),"")))</f>
        <v/>
      </c>
      <c r="G70" s="104" t="str">
        <f t="shared" si="2"/>
        <v/>
      </c>
      <c r="J70" s="186"/>
      <c r="K70" s="139"/>
      <c r="L70" s="68">
        <v>69</v>
      </c>
    </row>
    <row r="71" spans="1:12">
      <c r="A71" s="22">
        <f>IFERROR(IF(INDEX('Open 2'!$A:$F,MATCH('Open 2 Results'!$E71,'Open 2'!$F:$F,0),1)&gt;0,INDEX('Open 2'!$A:$F,MATCH('Open 2 Results'!$E71,'Open 2'!$F:$F,0),1),""),"")</f>
        <v>3</v>
      </c>
      <c r="B71" s="95" t="str">
        <f>IFERROR(IF(INDEX('Open 2'!$A:$F,MATCH('Open 2 Results'!$E71,'Open 2'!$F:$F,0),2)&gt;0,INDEX('Open 2'!$A:$F,MATCH('Open 2 Results'!$E71,'Open 2'!$F:$F,0),2),""),"")</f>
        <v>Kaylee Hieronimus</v>
      </c>
      <c r="C71" s="95" t="str">
        <f>IFERROR(IF(INDEX('Open 2'!$A:$F,MATCH('Open 2 Results'!$E71,'Open 2'!$F:$F,0),3)&gt;0,INDEX('Open 2'!$A:$F,MATCH('Open 2 Results'!$E71,'Open 2'!$F:$F,0),3),""),"")</f>
        <v>SV Magnolia Cartel</v>
      </c>
      <c r="D71" s="96" t="str">
        <f>IFERROR(IF(AND(SMALL('Open 2'!F:F,L71)&gt;1000,SMALL('Open 2'!F:F,L71)&lt;3000),"nt",IF(SMALL('Open 2'!F:F,L71)&gt;3000,"",SMALL('Open 2'!F:F,L71))),"")</f>
        <v/>
      </c>
      <c r="E71" s="130" t="str">
        <f>IF(D71="nt",IFERROR(SMALL('Open 2'!F:F,L71),""),IF(D71&gt;3000,"",IFERROR(SMALL('Open 2'!F:F,L71),"")))</f>
        <v/>
      </c>
      <c r="G71" s="104" t="str">
        <f t="shared" si="2"/>
        <v/>
      </c>
      <c r="J71" s="186"/>
      <c r="K71" s="139"/>
      <c r="L71" s="68">
        <v>70</v>
      </c>
    </row>
    <row r="72" spans="1:12">
      <c r="A72" s="22">
        <f>IFERROR(IF(INDEX('Open 2'!$A:$F,MATCH('Open 2 Results'!$E72,'Open 2'!$F:$F,0),1)&gt;0,INDEX('Open 2'!$A:$F,MATCH('Open 2 Results'!$E72,'Open 2'!$F:$F,0),1),""),"")</f>
        <v>3</v>
      </c>
      <c r="B72" s="95" t="str">
        <f>IFERROR(IF(INDEX('Open 2'!$A:$F,MATCH('Open 2 Results'!$E72,'Open 2'!$F:$F,0),2)&gt;0,INDEX('Open 2'!$A:$F,MATCH('Open 2 Results'!$E72,'Open 2'!$F:$F,0),2),""),"")</f>
        <v>Kaylee Hieronimus</v>
      </c>
      <c r="C72" s="95" t="str">
        <f>IFERROR(IF(INDEX('Open 2'!$A:$F,MATCH('Open 2 Results'!$E72,'Open 2'!$F:$F,0),3)&gt;0,INDEX('Open 2'!$A:$F,MATCH('Open 2 Results'!$E72,'Open 2'!$F:$F,0),3),""),"")</f>
        <v>SV Magnolia Cartel</v>
      </c>
      <c r="D72" s="96" t="str">
        <f>IFERROR(IF(AND(SMALL('Open 2'!F:F,L72)&gt;1000,SMALL('Open 2'!F:F,L72)&lt;3000),"nt",IF(SMALL('Open 2'!F:F,L72)&gt;3000,"",SMALL('Open 2'!F:F,L72))),"")</f>
        <v/>
      </c>
      <c r="E72" s="130" t="str">
        <f>IF(D72="nt",IFERROR(SMALL('Open 2'!F:F,L72),""),IF(D72&gt;3000,"",IFERROR(SMALL('Open 2'!F:F,L72),"")))</f>
        <v/>
      </c>
      <c r="G72" s="104" t="str">
        <f t="shared" si="2"/>
        <v/>
      </c>
      <c r="J72" s="186"/>
      <c r="K72" s="139"/>
      <c r="L72" s="68">
        <v>71</v>
      </c>
    </row>
    <row r="73" spans="1:12">
      <c r="A73" s="22">
        <f>IFERROR(IF(INDEX('Open 2'!$A:$F,MATCH('Open 2 Results'!$E73,'Open 2'!$F:$F,0),1)&gt;0,INDEX('Open 2'!$A:$F,MATCH('Open 2 Results'!$E73,'Open 2'!$F:$F,0),1),""),"")</f>
        <v>3</v>
      </c>
      <c r="B73" s="95" t="str">
        <f>IFERROR(IF(INDEX('Open 2'!$A:$F,MATCH('Open 2 Results'!$E73,'Open 2'!$F:$F,0),2)&gt;0,INDEX('Open 2'!$A:$F,MATCH('Open 2 Results'!$E73,'Open 2'!$F:$F,0),2),""),"")</f>
        <v>Kaylee Hieronimus</v>
      </c>
      <c r="C73" s="95" t="str">
        <f>IFERROR(IF(INDEX('Open 2'!$A:$F,MATCH('Open 2 Results'!$E73,'Open 2'!$F:$F,0),3)&gt;0,INDEX('Open 2'!$A:$F,MATCH('Open 2 Results'!$E73,'Open 2'!$F:$F,0),3),""),"")</f>
        <v>SV Magnolia Cartel</v>
      </c>
      <c r="D73" s="96" t="str">
        <f>IFERROR(IF(AND(SMALL('Open 2'!F:F,L73)&gt;1000,SMALL('Open 2'!F:F,L73)&lt;3000),"nt",IF(SMALL('Open 2'!F:F,L73)&gt;3000,"",SMALL('Open 2'!F:F,L73))),"")</f>
        <v/>
      </c>
      <c r="E73" s="130" t="str">
        <f>IF(D73="nt",IFERROR(SMALL('Open 2'!F:F,L73),""),IF(D73&gt;3000,"",IFERROR(SMALL('Open 2'!F:F,L73),"")))</f>
        <v/>
      </c>
      <c r="G73" s="104" t="str">
        <f t="shared" si="2"/>
        <v/>
      </c>
      <c r="J73" s="186"/>
      <c r="K73" s="139"/>
      <c r="L73" s="68">
        <v>72</v>
      </c>
    </row>
    <row r="74" spans="1:12">
      <c r="A74" s="22">
        <f>IFERROR(IF(INDEX('Open 2'!$A:$F,MATCH('Open 2 Results'!$E74,'Open 2'!$F:$F,0),1)&gt;0,INDEX('Open 2'!$A:$F,MATCH('Open 2 Results'!$E74,'Open 2'!$F:$F,0),1),""),"")</f>
        <v>3</v>
      </c>
      <c r="B74" s="95" t="str">
        <f>IFERROR(IF(INDEX('Open 2'!$A:$F,MATCH('Open 2 Results'!$E74,'Open 2'!$F:$F,0),2)&gt;0,INDEX('Open 2'!$A:$F,MATCH('Open 2 Results'!$E74,'Open 2'!$F:$F,0),2),""),"")</f>
        <v>Kaylee Hieronimus</v>
      </c>
      <c r="C74" s="95" t="str">
        <f>IFERROR(IF(INDEX('Open 2'!$A:$F,MATCH('Open 2 Results'!$E74,'Open 2'!$F:$F,0),3)&gt;0,INDEX('Open 2'!$A:$F,MATCH('Open 2 Results'!$E74,'Open 2'!$F:$F,0),3),""),"")</f>
        <v>SV Magnolia Cartel</v>
      </c>
      <c r="D74" s="96" t="str">
        <f>IFERROR(IF(AND(SMALL('Open 2'!F:F,L74)&gt;1000,SMALL('Open 2'!F:F,L74)&lt;3000),"nt",IF(SMALL('Open 2'!F:F,L74)&gt;3000,"",SMALL('Open 2'!F:F,L74))),"")</f>
        <v/>
      </c>
      <c r="E74" s="130" t="str">
        <f>IF(D74="nt",IFERROR(SMALL('Open 2'!F:F,L74),""),IF(D74&gt;3000,"",IFERROR(SMALL('Open 2'!F:F,L74),"")))</f>
        <v/>
      </c>
      <c r="G74" s="104" t="str">
        <f t="shared" si="2"/>
        <v/>
      </c>
      <c r="J74" s="186"/>
      <c r="K74" s="139"/>
      <c r="L74" s="68">
        <v>73</v>
      </c>
    </row>
    <row r="75" spans="1:12">
      <c r="A75" s="22">
        <f>IFERROR(IF(INDEX('Open 2'!$A:$F,MATCH('Open 2 Results'!$E75,'Open 2'!$F:$F,0),1)&gt;0,INDEX('Open 2'!$A:$F,MATCH('Open 2 Results'!$E75,'Open 2'!$F:$F,0),1),""),"")</f>
        <v>3</v>
      </c>
      <c r="B75" s="95" t="str">
        <f>IFERROR(IF(INDEX('Open 2'!$A:$F,MATCH('Open 2 Results'!$E75,'Open 2'!$F:$F,0),2)&gt;0,INDEX('Open 2'!$A:$F,MATCH('Open 2 Results'!$E75,'Open 2'!$F:$F,0),2),""),"")</f>
        <v>Kaylee Hieronimus</v>
      </c>
      <c r="C75" s="95" t="str">
        <f>IFERROR(IF(INDEX('Open 2'!$A:$F,MATCH('Open 2 Results'!$E75,'Open 2'!$F:$F,0),3)&gt;0,INDEX('Open 2'!$A:$F,MATCH('Open 2 Results'!$E75,'Open 2'!$F:$F,0),3),""),"")</f>
        <v>SV Magnolia Cartel</v>
      </c>
      <c r="D75" s="96" t="str">
        <f>IFERROR(IF(AND(SMALL('Open 2'!F:F,L75)&gt;1000,SMALL('Open 2'!F:F,L75)&lt;3000),"nt",IF(SMALL('Open 2'!F:F,L75)&gt;3000,"",SMALL('Open 2'!F:F,L75))),"")</f>
        <v/>
      </c>
      <c r="E75" s="130" t="str">
        <f>IF(D75="nt",IFERROR(SMALL('Open 2'!F:F,L75),""),IF(D75&gt;3000,"",IFERROR(SMALL('Open 2'!F:F,L75),"")))</f>
        <v/>
      </c>
      <c r="G75" s="104" t="str">
        <f t="shared" si="2"/>
        <v/>
      </c>
      <c r="J75" s="186"/>
      <c r="K75" s="139"/>
      <c r="L75" s="68">
        <v>74</v>
      </c>
    </row>
    <row r="76" spans="1:12">
      <c r="A76" s="22">
        <f>IFERROR(IF(INDEX('Open 2'!$A:$F,MATCH('Open 2 Results'!$E76,'Open 2'!$F:$F,0),1)&gt;0,INDEX('Open 2'!$A:$F,MATCH('Open 2 Results'!$E76,'Open 2'!$F:$F,0),1),""),"")</f>
        <v>3</v>
      </c>
      <c r="B76" s="95" t="str">
        <f>IFERROR(IF(INDEX('Open 2'!$A:$F,MATCH('Open 2 Results'!$E76,'Open 2'!$F:$F,0),2)&gt;0,INDEX('Open 2'!$A:$F,MATCH('Open 2 Results'!$E76,'Open 2'!$F:$F,0),2),""),"")</f>
        <v>Kaylee Hieronimus</v>
      </c>
      <c r="C76" s="95" t="str">
        <f>IFERROR(IF(INDEX('Open 2'!$A:$F,MATCH('Open 2 Results'!$E76,'Open 2'!$F:$F,0),3)&gt;0,INDEX('Open 2'!$A:$F,MATCH('Open 2 Results'!$E76,'Open 2'!$F:$F,0),3),""),"")</f>
        <v>SV Magnolia Cartel</v>
      </c>
      <c r="D76" s="96" t="str">
        <f>IFERROR(IF(AND(SMALL('Open 2'!F:F,L76)&gt;1000,SMALL('Open 2'!F:F,L76)&lt;3000),"nt",IF(SMALL('Open 2'!F:F,L76)&gt;3000,"",SMALL('Open 2'!F:F,L76))),"")</f>
        <v/>
      </c>
      <c r="E76" s="130" t="str">
        <f>IF(D76="nt",IFERROR(SMALL('Open 2'!F:F,L76),""),IF(D76&gt;3000,"",IFERROR(SMALL('Open 2'!F:F,L76),"")))</f>
        <v/>
      </c>
      <c r="G76" s="104" t="str">
        <f t="shared" si="2"/>
        <v/>
      </c>
      <c r="J76" s="186"/>
      <c r="K76" s="139"/>
      <c r="L76" s="68">
        <v>75</v>
      </c>
    </row>
    <row r="77" spans="1:12">
      <c r="A77" s="22">
        <f>IFERROR(IF(INDEX('Open 2'!$A:$F,MATCH('Open 2 Results'!$E77,'Open 2'!$F:$F,0),1)&gt;0,INDEX('Open 2'!$A:$F,MATCH('Open 2 Results'!$E77,'Open 2'!$F:$F,0),1),""),"")</f>
        <v>3</v>
      </c>
      <c r="B77" s="95" t="str">
        <f>IFERROR(IF(INDEX('Open 2'!$A:$F,MATCH('Open 2 Results'!$E77,'Open 2'!$F:$F,0),2)&gt;0,INDEX('Open 2'!$A:$F,MATCH('Open 2 Results'!$E77,'Open 2'!$F:$F,0),2),""),"")</f>
        <v>Kaylee Hieronimus</v>
      </c>
      <c r="C77" s="95" t="str">
        <f>IFERROR(IF(INDEX('Open 2'!$A:$F,MATCH('Open 2 Results'!$E77,'Open 2'!$F:$F,0),3)&gt;0,INDEX('Open 2'!$A:$F,MATCH('Open 2 Results'!$E77,'Open 2'!$F:$F,0),3),""),"")</f>
        <v>SV Magnolia Cartel</v>
      </c>
      <c r="D77" s="96" t="str">
        <f>IFERROR(IF(AND(SMALL('Open 2'!F:F,L77)&gt;1000,SMALL('Open 2'!F:F,L77)&lt;3000),"nt",IF(SMALL('Open 2'!F:F,L77)&gt;3000,"",SMALL('Open 2'!F:F,L77))),"")</f>
        <v/>
      </c>
      <c r="E77" s="130" t="str">
        <f>IF(D77="nt",IFERROR(SMALL('Open 2'!F:F,L77),""),IF(D77&gt;3000,"",IFERROR(SMALL('Open 2'!F:F,L77),"")))</f>
        <v/>
      </c>
      <c r="G77" s="104" t="str">
        <f t="shared" si="2"/>
        <v/>
      </c>
      <c r="J77" s="186"/>
      <c r="K77" s="139"/>
      <c r="L77" s="68">
        <v>76</v>
      </c>
    </row>
    <row r="78" spans="1:12">
      <c r="A78" s="22">
        <f>IFERROR(IF(INDEX('Open 2'!$A:$F,MATCH('Open 2 Results'!$E78,'Open 2'!$F:$F,0),1)&gt;0,INDEX('Open 2'!$A:$F,MATCH('Open 2 Results'!$E78,'Open 2'!$F:$F,0),1),""),"")</f>
        <v>3</v>
      </c>
      <c r="B78" s="95" t="str">
        <f>IFERROR(IF(INDEX('Open 2'!$A:$F,MATCH('Open 2 Results'!$E78,'Open 2'!$F:$F,0),2)&gt;0,INDEX('Open 2'!$A:$F,MATCH('Open 2 Results'!$E78,'Open 2'!$F:$F,0),2),""),"")</f>
        <v>Kaylee Hieronimus</v>
      </c>
      <c r="C78" s="95" t="str">
        <f>IFERROR(IF(INDEX('Open 2'!$A:$F,MATCH('Open 2 Results'!$E78,'Open 2'!$F:$F,0),3)&gt;0,INDEX('Open 2'!$A:$F,MATCH('Open 2 Results'!$E78,'Open 2'!$F:$F,0),3),""),"")</f>
        <v>SV Magnolia Cartel</v>
      </c>
      <c r="D78" s="96" t="str">
        <f>IFERROR(IF(AND(SMALL('Open 2'!F:F,L78)&gt;1000,SMALL('Open 2'!F:F,L78)&lt;3000),"nt",IF(SMALL('Open 2'!F:F,L78)&gt;3000,"",SMALL('Open 2'!F:F,L78))),"")</f>
        <v/>
      </c>
      <c r="E78" s="130" t="str">
        <f>IF(D78="nt",IFERROR(SMALL('Open 2'!F:F,L78),""),IF(D78&gt;3000,"",IFERROR(SMALL('Open 2'!F:F,L78),"")))</f>
        <v/>
      </c>
      <c r="G78" s="104" t="str">
        <f t="shared" si="2"/>
        <v/>
      </c>
      <c r="J78" s="186"/>
      <c r="K78" s="139"/>
      <c r="L78" s="68">
        <v>77</v>
      </c>
    </row>
    <row r="79" spans="1:12">
      <c r="A79" s="22">
        <f>IFERROR(IF(INDEX('Open 2'!$A:$F,MATCH('Open 2 Results'!$E79,'Open 2'!$F:$F,0),1)&gt;0,INDEX('Open 2'!$A:$F,MATCH('Open 2 Results'!$E79,'Open 2'!$F:$F,0),1),""),"")</f>
        <v>3</v>
      </c>
      <c r="B79" s="95" t="str">
        <f>IFERROR(IF(INDEX('Open 2'!$A:$F,MATCH('Open 2 Results'!$E79,'Open 2'!$F:$F,0),2)&gt;0,INDEX('Open 2'!$A:$F,MATCH('Open 2 Results'!$E79,'Open 2'!$F:$F,0),2),""),"")</f>
        <v>Kaylee Hieronimus</v>
      </c>
      <c r="C79" s="95" t="str">
        <f>IFERROR(IF(INDEX('Open 2'!$A:$F,MATCH('Open 2 Results'!$E79,'Open 2'!$F:$F,0),3)&gt;0,INDEX('Open 2'!$A:$F,MATCH('Open 2 Results'!$E79,'Open 2'!$F:$F,0),3),""),"")</f>
        <v>SV Magnolia Cartel</v>
      </c>
      <c r="D79" s="96" t="str">
        <f>IFERROR(IF(AND(SMALL('Open 2'!F:F,L79)&gt;1000,SMALL('Open 2'!F:F,L79)&lt;3000),"nt",IF(SMALL('Open 2'!F:F,L79)&gt;3000,"",SMALL('Open 2'!F:F,L79))),"")</f>
        <v/>
      </c>
      <c r="E79" s="130" t="str">
        <f>IF(D79="nt",IFERROR(SMALL('Open 2'!F:F,L79),""),IF(D79&gt;3000,"",IFERROR(SMALL('Open 2'!F:F,L79),"")))</f>
        <v/>
      </c>
      <c r="G79" s="104" t="str">
        <f t="shared" si="2"/>
        <v/>
      </c>
      <c r="J79" s="186"/>
      <c r="K79" s="139"/>
      <c r="L79" s="68">
        <v>78</v>
      </c>
    </row>
    <row r="80" spans="1:12">
      <c r="A80" s="22">
        <f>IFERROR(IF(INDEX('Open 2'!$A:$F,MATCH('Open 2 Results'!$E80,'Open 2'!$F:$F,0),1)&gt;0,INDEX('Open 2'!$A:$F,MATCH('Open 2 Results'!$E80,'Open 2'!$F:$F,0),1),""),"")</f>
        <v>3</v>
      </c>
      <c r="B80" s="95" t="str">
        <f>IFERROR(IF(INDEX('Open 2'!$A:$F,MATCH('Open 2 Results'!$E80,'Open 2'!$F:$F,0),2)&gt;0,INDEX('Open 2'!$A:$F,MATCH('Open 2 Results'!$E80,'Open 2'!$F:$F,0),2),""),"")</f>
        <v>Kaylee Hieronimus</v>
      </c>
      <c r="C80" s="95" t="str">
        <f>IFERROR(IF(INDEX('Open 2'!$A:$F,MATCH('Open 2 Results'!$E80,'Open 2'!$F:$F,0),3)&gt;0,INDEX('Open 2'!$A:$F,MATCH('Open 2 Results'!$E80,'Open 2'!$F:$F,0),3),""),"")</f>
        <v>SV Magnolia Cartel</v>
      </c>
      <c r="D80" s="96" t="str">
        <f>IFERROR(IF(AND(SMALL('Open 2'!F:F,L80)&gt;1000,SMALL('Open 2'!F:F,L80)&lt;3000),"nt",IF(SMALL('Open 2'!F:F,L80)&gt;3000,"",SMALL('Open 2'!F:F,L80))),"")</f>
        <v/>
      </c>
      <c r="E80" s="130" t="str">
        <f>IF(D80="nt",IFERROR(SMALL('Open 2'!F:F,L80),""),IF(D80&gt;3000,"",IFERROR(SMALL('Open 2'!F:F,L80),"")))</f>
        <v/>
      </c>
      <c r="G80" s="104" t="str">
        <f t="shared" si="2"/>
        <v/>
      </c>
      <c r="J80" s="186"/>
      <c r="K80" s="139"/>
      <c r="L80" s="68">
        <v>79</v>
      </c>
    </row>
    <row r="81" spans="1:12">
      <c r="A81" s="22">
        <f>IFERROR(IF(INDEX('Open 2'!$A:$F,MATCH('Open 2 Results'!$E81,'Open 2'!$F:$F,0),1)&gt;0,INDEX('Open 2'!$A:$F,MATCH('Open 2 Results'!$E81,'Open 2'!$F:$F,0),1),""),"")</f>
        <v>3</v>
      </c>
      <c r="B81" s="95" t="str">
        <f>IFERROR(IF(INDEX('Open 2'!$A:$F,MATCH('Open 2 Results'!$E81,'Open 2'!$F:$F,0),2)&gt;0,INDEX('Open 2'!$A:$F,MATCH('Open 2 Results'!$E81,'Open 2'!$F:$F,0),2),""),"")</f>
        <v>Kaylee Hieronimus</v>
      </c>
      <c r="C81" s="95" t="str">
        <f>IFERROR(IF(INDEX('Open 2'!$A:$F,MATCH('Open 2 Results'!$E81,'Open 2'!$F:$F,0),3)&gt;0,INDEX('Open 2'!$A:$F,MATCH('Open 2 Results'!$E81,'Open 2'!$F:$F,0),3),""),"")</f>
        <v>SV Magnolia Cartel</v>
      </c>
      <c r="D81" s="96" t="str">
        <f>IFERROR(IF(AND(SMALL('Open 2'!F:F,L81)&gt;1000,SMALL('Open 2'!F:F,L81)&lt;3000),"nt",IF(SMALL('Open 2'!F:F,L81)&gt;3000,"",SMALL('Open 2'!F:F,L81))),"")</f>
        <v/>
      </c>
      <c r="E81" s="130" t="str">
        <f>IF(D81="nt",IFERROR(SMALL('Open 2'!F:F,L81),""),IF(D81&gt;3000,"",IFERROR(SMALL('Open 2'!F:F,L81),"")))</f>
        <v/>
      </c>
      <c r="G81" s="104" t="str">
        <f t="shared" si="2"/>
        <v/>
      </c>
      <c r="J81" s="186"/>
      <c r="K81" s="139"/>
      <c r="L81" s="68">
        <v>80</v>
      </c>
    </row>
    <row r="82" spans="1:12">
      <c r="A82" s="22">
        <f>IFERROR(IF(INDEX('Open 2'!$A:$F,MATCH('Open 2 Results'!$E82,'Open 2'!$F:$F,0),1)&gt;0,INDEX('Open 2'!$A:$F,MATCH('Open 2 Results'!$E82,'Open 2'!$F:$F,0),1),""),"")</f>
        <v>3</v>
      </c>
      <c r="B82" s="95" t="str">
        <f>IFERROR(IF(INDEX('Open 2'!$A:$F,MATCH('Open 2 Results'!$E82,'Open 2'!$F:$F,0),2)&gt;0,INDEX('Open 2'!$A:$F,MATCH('Open 2 Results'!$E82,'Open 2'!$F:$F,0),2),""),"")</f>
        <v>Kaylee Hieronimus</v>
      </c>
      <c r="C82" s="95" t="str">
        <f>IFERROR(IF(INDEX('Open 2'!$A:$F,MATCH('Open 2 Results'!$E82,'Open 2'!$F:$F,0),3)&gt;0,INDEX('Open 2'!$A:$F,MATCH('Open 2 Results'!$E82,'Open 2'!$F:$F,0),3),""),"")</f>
        <v>SV Magnolia Cartel</v>
      </c>
      <c r="D82" s="96" t="str">
        <f>IFERROR(IF(AND(SMALL('Open 2'!F:F,L82)&gt;1000,SMALL('Open 2'!F:F,L82)&lt;3000),"nt",IF(SMALL('Open 2'!F:F,L82)&gt;3000,"",SMALL('Open 2'!F:F,L82))),"")</f>
        <v/>
      </c>
      <c r="E82" s="130" t="str">
        <f>IF(D82="nt",IFERROR(SMALL('Open 2'!F:F,L82),""),IF(D82&gt;3000,"",IFERROR(SMALL('Open 2'!F:F,L82),"")))</f>
        <v/>
      </c>
      <c r="G82" s="104" t="str">
        <f t="shared" si="2"/>
        <v/>
      </c>
      <c r="J82" s="186"/>
      <c r="K82" s="139"/>
      <c r="L82" s="68">
        <v>81</v>
      </c>
    </row>
    <row r="83" spans="1:12">
      <c r="A83" s="22">
        <f>IFERROR(IF(INDEX('Open 2'!$A:$F,MATCH('Open 2 Results'!$E83,'Open 2'!$F:$F,0),1)&gt;0,INDEX('Open 2'!$A:$F,MATCH('Open 2 Results'!$E83,'Open 2'!$F:$F,0),1),""),"")</f>
        <v>3</v>
      </c>
      <c r="B83" s="95" t="str">
        <f>IFERROR(IF(INDEX('Open 2'!$A:$F,MATCH('Open 2 Results'!$E83,'Open 2'!$F:$F,0),2)&gt;0,INDEX('Open 2'!$A:$F,MATCH('Open 2 Results'!$E83,'Open 2'!$F:$F,0),2),""),"")</f>
        <v>Kaylee Hieronimus</v>
      </c>
      <c r="C83" s="95" t="str">
        <f>IFERROR(IF(INDEX('Open 2'!$A:$F,MATCH('Open 2 Results'!$E83,'Open 2'!$F:$F,0),3)&gt;0,INDEX('Open 2'!$A:$F,MATCH('Open 2 Results'!$E83,'Open 2'!$F:$F,0),3),""),"")</f>
        <v>SV Magnolia Cartel</v>
      </c>
      <c r="D83" s="96" t="str">
        <f>IFERROR(IF(AND(SMALL('Open 2'!F:F,L83)&gt;1000,SMALL('Open 2'!F:F,L83)&lt;3000),"nt",IF(SMALL('Open 2'!F:F,L83)&gt;3000,"",SMALL('Open 2'!F:F,L83))),"")</f>
        <v/>
      </c>
      <c r="E83" s="130" t="str">
        <f>IF(D83="nt",IFERROR(SMALL('Open 2'!F:F,L83),""),IF(D83&gt;3000,"",IFERROR(SMALL('Open 2'!F:F,L83),"")))</f>
        <v/>
      </c>
      <c r="G83" s="104" t="str">
        <f t="shared" si="2"/>
        <v/>
      </c>
      <c r="J83" s="186"/>
      <c r="K83" s="139"/>
      <c r="L83" s="68">
        <v>82</v>
      </c>
    </row>
    <row r="84" spans="1:12">
      <c r="A84" s="22">
        <f>IFERROR(IF(INDEX('Open 2'!$A:$F,MATCH('Open 2 Results'!$E84,'Open 2'!$F:$F,0),1)&gt;0,INDEX('Open 2'!$A:$F,MATCH('Open 2 Results'!$E84,'Open 2'!$F:$F,0),1),""),"")</f>
        <v>3</v>
      </c>
      <c r="B84" s="95" t="str">
        <f>IFERROR(IF(INDEX('Open 2'!$A:$F,MATCH('Open 2 Results'!$E84,'Open 2'!$F:$F,0),2)&gt;0,INDEX('Open 2'!$A:$F,MATCH('Open 2 Results'!$E84,'Open 2'!$F:$F,0),2),""),"")</f>
        <v>Kaylee Hieronimus</v>
      </c>
      <c r="C84" s="95" t="str">
        <f>IFERROR(IF(INDEX('Open 2'!$A:$F,MATCH('Open 2 Results'!$E84,'Open 2'!$F:$F,0),3)&gt;0,INDEX('Open 2'!$A:$F,MATCH('Open 2 Results'!$E84,'Open 2'!$F:$F,0),3),""),"")</f>
        <v>SV Magnolia Cartel</v>
      </c>
      <c r="D84" s="96" t="str">
        <f>IFERROR(IF(AND(SMALL('Open 2'!F:F,L84)&gt;1000,SMALL('Open 2'!F:F,L84)&lt;3000),"nt",IF(SMALL('Open 2'!F:F,L84)&gt;3000,"",SMALL('Open 2'!F:F,L84))),"")</f>
        <v/>
      </c>
      <c r="E84" s="130" t="str">
        <f>IF(D84="nt",IFERROR(SMALL('Open 2'!F:F,L84),""),IF(D84&gt;3000,"",IFERROR(SMALL('Open 2'!F:F,L84),"")))</f>
        <v/>
      </c>
      <c r="G84" s="104" t="str">
        <f t="shared" si="2"/>
        <v/>
      </c>
      <c r="J84" s="186"/>
      <c r="K84" s="139"/>
      <c r="L84" s="68">
        <v>83</v>
      </c>
    </row>
    <row r="85" spans="1:12">
      <c r="A85" s="22">
        <f>IFERROR(IF(INDEX('Open 2'!$A:$F,MATCH('Open 2 Results'!$E85,'Open 2'!$F:$F,0),1)&gt;0,INDEX('Open 2'!$A:$F,MATCH('Open 2 Results'!$E85,'Open 2'!$F:$F,0),1),""),"")</f>
        <v>3</v>
      </c>
      <c r="B85" s="95" t="str">
        <f>IFERROR(IF(INDEX('Open 2'!$A:$F,MATCH('Open 2 Results'!$E85,'Open 2'!$F:$F,0),2)&gt;0,INDEX('Open 2'!$A:$F,MATCH('Open 2 Results'!$E85,'Open 2'!$F:$F,0),2),""),"")</f>
        <v>Kaylee Hieronimus</v>
      </c>
      <c r="C85" s="95" t="str">
        <f>IFERROR(IF(INDEX('Open 2'!$A:$F,MATCH('Open 2 Results'!$E85,'Open 2'!$F:$F,0),3)&gt;0,INDEX('Open 2'!$A:$F,MATCH('Open 2 Results'!$E85,'Open 2'!$F:$F,0),3),""),"")</f>
        <v>SV Magnolia Cartel</v>
      </c>
      <c r="D85" s="96" t="str">
        <f>IFERROR(IF(AND(SMALL('Open 2'!F:F,L85)&gt;1000,SMALL('Open 2'!F:F,L85)&lt;3000),"nt",IF(SMALL('Open 2'!F:F,L85)&gt;3000,"",SMALL('Open 2'!F:F,L85))),"")</f>
        <v/>
      </c>
      <c r="E85" s="130" t="str">
        <f>IF(D85="nt",IFERROR(SMALL('Open 2'!F:F,L85),""),IF(D85&gt;3000,"",IFERROR(SMALL('Open 2'!F:F,L85),"")))</f>
        <v/>
      </c>
      <c r="G85" s="104" t="str">
        <f t="shared" si="2"/>
        <v/>
      </c>
      <c r="J85" s="186"/>
      <c r="K85" s="139"/>
      <c r="L85" s="68">
        <v>84</v>
      </c>
    </row>
    <row r="86" spans="1:12">
      <c r="A86" s="22">
        <f>IFERROR(IF(INDEX('Open 2'!$A:$F,MATCH('Open 2 Results'!$E86,'Open 2'!$F:$F,0),1)&gt;0,INDEX('Open 2'!$A:$F,MATCH('Open 2 Results'!$E86,'Open 2'!$F:$F,0),1),""),"")</f>
        <v>3</v>
      </c>
      <c r="B86" s="95" t="str">
        <f>IFERROR(IF(INDEX('Open 2'!$A:$F,MATCH('Open 2 Results'!$E86,'Open 2'!$F:$F,0),2)&gt;0,INDEX('Open 2'!$A:$F,MATCH('Open 2 Results'!$E86,'Open 2'!$F:$F,0),2),""),"")</f>
        <v>Kaylee Hieronimus</v>
      </c>
      <c r="C86" s="95" t="str">
        <f>IFERROR(IF(INDEX('Open 2'!$A:$F,MATCH('Open 2 Results'!$E86,'Open 2'!$F:$F,0),3)&gt;0,INDEX('Open 2'!$A:$F,MATCH('Open 2 Results'!$E86,'Open 2'!$F:$F,0),3),""),"")</f>
        <v>SV Magnolia Cartel</v>
      </c>
      <c r="D86" s="96" t="str">
        <f>IFERROR(IF(AND(SMALL('Open 2'!F:F,L86)&gt;1000,SMALL('Open 2'!F:F,L86)&lt;3000),"nt",IF(SMALL('Open 2'!F:F,L86)&gt;3000,"",SMALL('Open 2'!F:F,L86))),"")</f>
        <v/>
      </c>
      <c r="E86" s="130" t="str">
        <f>IF(D86="nt",IFERROR(SMALL('Open 2'!F:F,L86),""),IF(D86&gt;3000,"",IFERROR(SMALL('Open 2'!F:F,L86),"")))</f>
        <v/>
      </c>
      <c r="G86" s="104" t="str">
        <f t="shared" si="2"/>
        <v/>
      </c>
      <c r="J86" s="186"/>
      <c r="K86" s="139"/>
      <c r="L86" s="68">
        <v>85</v>
      </c>
    </row>
    <row r="87" spans="1:12">
      <c r="A87" s="22">
        <f>IFERROR(IF(INDEX('Open 2'!$A:$F,MATCH('Open 2 Results'!$E87,'Open 2'!$F:$F,0),1)&gt;0,INDEX('Open 2'!$A:$F,MATCH('Open 2 Results'!$E87,'Open 2'!$F:$F,0),1),""),"")</f>
        <v>3</v>
      </c>
      <c r="B87" s="95" t="str">
        <f>IFERROR(IF(INDEX('Open 2'!$A:$F,MATCH('Open 2 Results'!$E87,'Open 2'!$F:$F,0),2)&gt;0,INDEX('Open 2'!$A:$F,MATCH('Open 2 Results'!$E87,'Open 2'!$F:$F,0),2),""),"")</f>
        <v>Kaylee Hieronimus</v>
      </c>
      <c r="C87" s="95" t="str">
        <f>IFERROR(IF(INDEX('Open 2'!$A:$F,MATCH('Open 2 Results'!$E87,'Open 2'!$F:$F,0),3)&gt;0,INDEX('Open 2'!$A:$F,MATCH('Open 2 Results'!$E87,'Open 2'!$F:$F,0),3),""),"")</f>
        <v>SV Magnolia Cartel</v>
      </c>
      <c r="D87" s="96" t="str">
        <f>IFERROR(IF(AND(SMALL('Open 2'!F:F,L87)&gt;1000,SMALL('Open 2'!F:F,L87)&lt;3000),"nt",IF(SMALL('Open 2'!F:F,L87)&gt;3000,"",SMALL('Open 2'!F:F,L87))),"")</f>
        <v/>
      </c>
      <c r="E87" s="130" t="str">
        <f>IF(D87="nt",IFERROR(SMALL('Open 2'!F:F,L87),""),IF(D87&gt;3000,"",IFERROR(SMALL('Open 2'!F:F,L87),"")))</f>
        <v/>
      </c>
      <c r="G87" s="104" t="str">
        <f t="shared" si="2"/>
        <v/>
      </c>
      <c r="J87" s="186"/>
      <c r="K87" s="139"/>
      <c r="L87" s="68">
        <v>86</v>
      </c>
    </row>
    <row r="88" spans="1:12">
      <c r="A88" s="22">
        <f>IFERROR(IF(INDEX('Open 2'!$A:$F,MATCH('Open 2 Results'!$E88,'Open 2'!$F:$F,0),1)&gt;0,INDEX('Open 2'!$A:$F,MATCH('Open 2 Results'!$E88,'Open 2'!$F:$F,0),1),""),"")</f>
        <v>3</v>
      </c>
      <c r="B88" s="95" t="str">
        <f>IFERROR(IF(INDEX('Open 2'!$A:$F,MATCH('Open 2 Results'!$E88,'Open 2'!$F:$F,0),2)&gt;0,INDEX('Open 2'!$A:$F,MATCH('Open 2 Results'!$E88,'Open 2'!$F:$F,0),2),""),"")</f>
        <v>Kaylee Hieronimus</v>
      </c>
      <c r="C88" s="95" t="str">
        <f>IFERROR(IF(INDEX('Open 2'!$A:$F,MATCH('Open 2 Results'!$E88,'Open 2'!$F:$F,0),3)&gt;0,INDEX('Open 2'!$A:$F,MATCH('Open 2 Results'!$E88,'Open 2'!$F:$F,0),3),""),"")</f>
        <v>SV Magnolia Cartel</v>
      </c>
      <c r="D88" s="96" t="str">
        <f>IFERROR(IF(AND(SMALL('Open 2'!F:F,L88)&gt;1000,SMALL('Open 2'!F:F,L88)&lt;3000),"nt",IF(SMALL('Open 2'!F:F,L88)&gt;3000,"",SMALL('Open 2'!F:F,L88))),"")</f>
        <v/>
      </c>
      <c r="E88" s="130" t="str">
        <f>IF(D88="nt",IFERROR(SMALL('Open 2'!F:F,L88),""),IF(D88&gt;3000,"",IFERROR(SMALL('Open 2'!F:F,L88),"")))</f>
        <v/>
      </c>
      <c r="G88" s="104" t="str">
        <f t="shared" si="2"/>
        <v/>
      </c>
      <c r="J88" s="186"/>
      <c r="K88" s="139"/>
      <c r="L88" s="68">
        <v>87</v>
      </c>
    </row>
    <row r="89" spans="1:12">
      <c r="A89" s="22">
        <f>IFERROR(IF(INDEX('Open 2'!$A:$F,MATCH('Open 2 Results'!$E89,'Open 2'!$F:$F,0),1)&gt;0,INDEX('Open 2'!$A:$F,MATCH('Open 2 Results'!$E89,'Open 2'!$F:$F,0),1),""),"")</f>
        <v>3</v>
      </c>
      <c r="B89" s="95" t="str">
        <f>IFERROR(IF(INDEX('Open 2'!$A:$F,MATCH('Open 2 Results'!$E89,'Open 2'!$F:$F,0),2)&gt;0,INDEX('Open 2'!$A:$F,MATCH('Open 2 Results'!$E89,'Open 2'!$F:$F,0),2),""),"")</f>
        <v>Kaylee Hieronimus</v>
      </c>
      <c r="C89" s="95" t="str">
        <f>IFERROR(IF(INDEX('Open 2'!$A:$F,MATCH('Open 2 Results'!$E89,'Open 2'!$F:$F,0),3)&gt;0,INDEX('Open 2'!$A:$F,MATCH('Open 2 Results'!$E89,'Open 2'!$F:$F,0),3),""),"")</f>
        <v>SV Magnolia Cartel</v>
      </c>
      <c r="D89" s="96" t="str">
        <f>IFERROR(IF(AND(SMALL('Open 2'!F:F,L89)&gt;1000,SMALL('Open 2'!F:F,L89)&lt;3000),"nt",IF(SMALL('Open 2'!F:F,L89)&gt;3000,"",SMALL('Open 2'!F:F,L89))),"")</f>
        <v/>
      </c>
      <c r="E89" s="130" t="str">
        <f>IF(D89="nt",IFERROR(SMALL('Open 2'!F:F,L89),""),IF(D89&gt;3000,"",IFERROR(SMALL('Open 2'!F:F,L89),"")))</f>
        <v/>
      </c>
      <c r="G89" s="104" t="str">
        <f t="shared" si="2"/>
        <v/>
      </c>
      <c r="J89" s="186"/>
      <c r="K89" s="139"/>
      <c r="L89" s="68">
        <v>88</v>
      </c>
    </row>
    <row r="90" spans="1:12">
      <c r="A90" s="22">
        <f>IFERROR(IF(INDEX('Open 2'!$A:$F,MATCH('Open 2 Results'!$E90,'Open 2'!$F:$F,0),1)&gt;0,INDEX('Open 2'!$A:$F,MATCH('Open 2 Results'!$E90,'Open 2'!$F:$F,0),1),""),"")</f>
        <v>3</v>
      </c>
      <c r="B90" s="95" t="str">
        <f>IFERROR(IF(INDEX('Open 2'!$A:$F,MATCH('Open 2 Results'!$E90,'Open 2'!$F:$F,0),2)&gt;0,INDEX('Open 2'!$A:$F,MATCH('Open 2 Results'!$E90,'Open 2'!$F:$F,0),2),""),"")</f>
        <v>Kaylee Hieronimus</v>
      </c>
      <c r="C90" s="95" t="str">
        <f>IFERROR(IF(INDEX('Open 2'!$A:$F,MATCH('Open 2 Results'!$E90,'Open 2'!$F:$F,0),3)&gt;0,INDEX('Open 2'!$A:$F,MATCH('Open 2 Results'!$E90,'Open 2'!$F:$F,0),3),""),"")</f>
        <v>SV Magnolia Cartel</v>
      </c>
      <c r="D90" s="96" t="str">
        <f>IFERROR(IF(AND(SMALL('Open 2'!F:F,L90)&gt;1000,SMALL('Open 2'!F:F,L90)&lt;3000),"nt",IF(SMALL('Open 2'!F:F,L90)&gt;3000,"",SMALL('Open 2'!F:F,L90))),"")</f>
        <v/>
      </c>
      <c r="E90" s="130" t="str">
        <f>IF(D90="nt",IFERROR(SMALL('Open 2'!F:F,L90),""),IF(D90&gt;3000,"",IFERROR(SMALL('Open 2'!F:F,L90),"")))</f>
        <v/>
      </c>
      <c r="G90" s="104" t="str">
        <f t="shared" si="2"/>
        <v/>
      </c>
      <c r="J90" s="186"/>
      <c r="K90" s="139"/>
      <c r="L90" s="68">
        <v>89</v>
      </c>
    </row>
    <row r="91" spans="1:12">
      <c r="A91" s="22">
        <f>IFERROR(IF(INDEX('Open 2'!$A:$F,MATCH('Open 2 Results'!$E91,'Open 2'!$F:$F,0),1)&gt;0,INDEX('Open 2'!$A:$F,MATCH('Open 2 Results'!$E91,'Open 2'!$F:$F,0),1),""),"")</f>
        <v>3</v>
      </c>
      <c r="B91" s="95" t="str">
        <f>IFERROR(IF(INDEX('Open 2'!$A:$F,MATCH('Open 2 Results'!$E91,'Open 2'!$F:$F,0),2)&gt;0,INDEX('Open 2'!$A:$F,MATCH('Open 2 Results'!$E91,'Open 2'!$F:$F,0),2),""),"")</f>
        <v>Kaylee Hieronimus</v>
      </c>
      <c r="C91" s="95" t="str">
        <f>IFERROR(IF(INDEX('Open 2'!$A:$F,MATCH('Open 2 Results'!$E91,'Open 2'!$F:$F,0),3)&gt;0,INDEX('Open 2'!$A:$F,MATCH('Open 2 Results'!$E91,'Open 2'!$F:$F,0),3),""),"")</f>
        <v>SV Magnolia Cartel</v>
      </c>
      <c r="D91" s="96" t="str">
        <f>IFERROR(IF(AND(SMALL('Open 2'!F:F,L91)&gt;1000,SMALL('Open 2'!F:F,L91)&lt;3000),"nt",IF(SMALL('Open 2'!F:F,L91)&gt;3000,"",SMALL('Open 2'!F:F,L91))),"")</f>
        <v/>
      </c>
      <c r="E91" s="130" t="str">
        <f>IF(D91="nt",IFERROR(SMALL('Open 2'!F:F,L91),""),IF(D91&gt;3000,"",IFERROR(SMALL('Open 2'!F:F,L91),"")))</f>
        <v/>
      </c>
      <c r="G91" s="104" t="str">
        <f t="shared" si="2"/>
        <v/>
      </c>
      <c r="J91" s="186"/>
      <c r="K91" s="139"/>
      <c r="L91" s="68">
        <v>90</v>
      </c>
    </row>
    <row r="92" spans="1:12">
      <c r="A92" s="22">
        <f>IFERROR(IF(INDEX('Open 2'!$A:$F,MATCH('Open 2 Results'!$E92,'Open 2'!$F:$F,0),1)&gt;0,INDEX('Open 2'!$A:$F,MATCH('Open 2 Results'!$E92,'Open 2'!$F:$F,0),1),""),"")</f>
        <v>3</v>
      </c>
      <c r="B92" s="95" t="str">
        <f>IFERROR(IF(INDEX('Open 2'!$A:$F,MATCH('Open 2 Results'!$E92,'Open 2'!$F:$F,0),2)&gt;0,INDEX('Open 2'!$A:$F,MATCH('Open 2 Results'!$E92,'Open 2'!$F:$F,0),2),""),"")</f>
        <v>Kaylee Hieronimus</v>
      </c>
      <c r="C92" s="95" t="str">
        <f>IFERROR(IF(INDEX('Open 2'!$A:$F,MATCH('Open 2 Results'!$E92,'Open 2'!$F:$F,0),3)&gt;0,INDEX('Open 2'!$A:$F,MATCH('Open 2 Results'!$E92,'Open 2'!$F:$F,0),3),""),"")</f>
        <v>SV Magnolia Cartel</v>
      </c>
      <c r="D92" s="96" t="str">
        <f>IFERROR(IF(AND(SMALL('Open 2'!F:F,L92)&gt;1000,SMALL('Open 2'!F:F,L92)&lt;3000),"nt",IF(SMALL('Open 2'!F:F,L92)&gt;3000,"",SMALL('Open 2'!F:F,L92))),"")</f>
        <v/>
      </c>
      <c r="E92" s="130" t="str">
        <f>IF(D92="nt",IFERROR(SMALL('Open 2'!F:F,L92),""),IF(D92&gt;3000,"",IFERROR(SMALL('Open 2'!F:F,L92),"")))</f>
        <v/>
      </c>
      <c r="G92" s="104" t="str">
        <f t="shared" si="2"/>
        <v/>
      </c>
      <c r="J92" s="186"/>
      <c r="K92" s="139"/>
      <c r="L92" s="68">
        <v>91</v>
      </c>
    </row>
    <row r="93" spans="1:12">
      <c r="A93" s="22">
        <f>IFERROR(IF(INDEX('Open 2'!$A:$F,MATCH('Open 2 Results'!$E93,'Open 2'!$F:$F,0),1)&gt;0,INDEX('Open 2'!$A:$F,MATCH('Open 2 Results'!$E93,'Open 2'!$F:$F,0),1),""),"")</f>
        <v>3</v>
      </c>
      <c r="B93" s="95" t="str">
        <f>IFERROR(IF(INDEX('Open 2'!$A:$F,MATCH('Open 2 Results'!$E93,'Open 2'!$F:$F,0),2)&gt;0,INDEX('Open 2'!$A:$F,MATCH('Open 2 Results'!$E93,'Open 2'!$F:$F,0),2),""),"")</f>
        <v>Kaylee Hieronimus</v>
      </c>
      <c r="C93" s="95" t="str">
        <f>IFERROR(IF(INDEX('Open 2'!$A:$F,MATCH('Open 2 Results'!$E93,'Open 2'!$F:$F,0),3)&gt;0,INDEX('Open 2'!$A:$F,MATCH('Open 2 Results'!$E93,'Open 2'!$F:$F,0),3),""),"")</f>
        <v>SV Magnolia Cartel</v>
      </c>
      <c r="D93" s="96" t="str">
        <f>IFERROR(IF(AND(SMALL('Open 2'!F:F,L93)&gt;1000,SMALL('Open 2'!F:F,L93)&lt;3000),"nt",IF(SMALL('Open 2'!F:F,L93)&gt;3000,"",SMALL('Open 2'!F:F,L93))),"")</f>
        <v/>
      </c>
      <c r="E93" s="130" t="str">
        <f>IF(D93="nt",IFERROR(SMALL('Open 2'!F:F,L93),""),IF(D93&gt;3000,"",IFERROR(SMALL('Open 2'!F:F,L93),"")))</f>
        <v/>
      </c>
      <c r="G93" s="104" t="str">
        <f t="shared" si="2"/>
        <v/>
      </c>
      <c r="J93" s="186"/>
      <c r="K93" s="139"/>
      <c r="L93" s="68">
        <v>92</v>
      </c>
    </row>
    <row r="94" spans="1:12">
      <c r="A94" s="22">
        <f>IFERROR(IF(INDEX('Open 2'!$A:$F,MATCH('Open 2 Results'!$E94,'Open 2'!$F:$F,0),1)&gt;0,INDEX('Open 2'!$A:$F,MATCH('Open 2 Results'!$E94,'Open 2'!$F:$F,0),1),""),"")</f>
        <v>3</v>
      </c>
      <c r="B94" s="95" t="str">
        <f>IFERROR(IF(INDEX('Open 2'!$A:$F,MATCH('Open 2 Results'!$E94,'Open 2'!$F:$F,0),2)&gt;0,INDEX('Open 2'!$A:$F,MATCH('Open 2 Results'!$E94,'Open 2'!$F:$F,0),2),""),"")</f>
        <v>Kaylee Hieronimus</v>
      </c>
      <c r="C94" s="95" t="str">
        <f>IFERROR(IF(INDEX('Open 2'!$A:$F,MATCH('Open 2 Results'!$E94,'Open 2'!$F:$F,0),3)&gt;0,INDEX('Open 2'!$A:$F,MATCH('Open 2 Results'!$E94,'Open 2'!$F:$F,0),3),""),"")</f>
        <v>SV Magnolia Cartel</v>
      </c>
      <c r="D94" s="96" t="str">
        <f>IFERROR(IF(AND(SMALL('Open 2'!F:F,L94)&gt;1000,SMALL('Open 2'!F:F,L94)&lt;3000),"nt",IF(SMALL('Open 2'!F:F,L94)&gt;3000,"",SMALL('Open 2'!F:F,L94))),"")</f>
        <v/>
      </c>
      <c r="E94" s="130" t="str">
        <f>IF(D94="nt",IFERROR(SMALL('Open 2'!F:F,L94),""),IF(D94&gt;3000,"",IFERROR(SMALL('Open 2'!F:F,L94),"")))</f>
        <v/>
      </c>
      <c r="G94" s="104" t="str">
        <f t="shared" si="2"/>
        <v/>
      </c>
      <c r="J94" s="186"/>
      <c r="K94" s="139"/>
      <c r="L94" s="68">
        <v>93</v>
      </c>
    </row>
    <row r="95" spans="1:12">
      <c r="A95" s="22">
        <f>IFERROR(IF(INDEX('Open 2'!$A:$F,MATCH('Open 2 Results'!$E95,'Open 2'!$F:$F,0),1)&gt;0,INDEX('Open 2'!$A:$F,MATCH('Open 2 Results'!$E95,'Open 2'!$F:$F,0),1),""),"")</f>
        <v>3</v>
      </c>
      <c r="B95" s="95" t="str">
        <f>IFERROR(IF(INDEX('Open 2'!$A:$F,MATCH('Open 2 Results'!$E95,'Open 2'!$F:$F,0),2)&gt;0,INDEX('Open 2'!$A:$F,MATCH('Open 2 Results'!$E95,'Open 2'!$F:$F,0),2),""),"")</f>
        <v>Kaylee Hieronimus</v>
      </c>
      <c r="C95" s="95" t="str">
        <f>IFERROR(IF(INDEX('Open 2'!$A:$F,MATCH('Open 2 Results'!$E95,'Open 2'!$F:$F,0),3)&gt;0,INDEX('Open 2'!$A:$F,MATCH('Open 2 Results'!$E95,'Open 2'!$F:$F,0),3),""),"")</f>
        <v>SV Magnolia Cartel</v>
      </c>
      <c r="D95" s="96" t="str">
        <f>IFERROR(IF(AND(SMALL('Open 2'!F:F,L95)&gt;1000,SMALL('Open 2'!F:F,L95)&lt;3000),"nt",IF(SMALL('Open 2'!F:F,L95)&gt;3000,"",SMALL('Open 2'!F:F,L95))),"")</f>
        <v/>
      </c>
      <c r="E95" s="130" t="str">
        <f>IF(D95="nt",IFERROR(SMALL('Open 2'!F:F,L95),""),IF(D95&gt;3000,"",IFERROR(SMALL('Open 2'!F:F,L95),"")))</f>
        <v/>
      </c>
      <c r="G95" s="104" t="str">
        <f t="shared" si="2"/>
        <v/>
      </c>
      <c r="J95" s="186"/>
      <c r="K95" s="139"/>
      <c r="L95" s="68">
        <v>94</v>
      </c>
    </row>
    <row r="96" spans="1:12">
      <c r="A96" s="22">
        <f>IFERROR(IF(INDEX('Open 2'!$A:$F,MATCH('Open 2 Results'!$E96,'Open 2'!$F:$F,0),1)&gt;0,INDEX('Open 2'!$A:$F,MATCH('Open 2 Results'!$E96,'Open 2'!$F:$F,0),1),""),"")</f>
        <v>3</v>
      </c>
      <c r="B96" s="95" t="str">
        <f>IFERROR(IF(INDEX('Open 2'!$A:$F,MATCH('Open 2 Results'!$E96,'Open 2'!$F:$F,0),2)&gt;0,INDEX('Open 2'!$A:$F,MATCH('Open 2 Results'!$E96,'Open 2'!$F:$F,0),2),""),"")</f>
        <v>Kaylee Hieronimus</v>
      </c>
      <c r="C96" s="95" t="str">
        <f>IFERROR(IF(INDEX('Open 2'!$A:$F,MATCH('Open 2 Results'!$E96,'Open 2'!$F:$F,0),3)&gt;0,INDEX('Open 2'!$A:$F,MATCH('Open 2 Results'!$E96,'Open 2'!$F:$F,0),3),""),"")</f>
        <v>SV Magnolia Cartel</v>
      </c>
      <c r="D96" s="96" t="str">
        <f>IFERROR(IF(AND(SMALL('Open 2'!F:F,L96)&gt;1000,SMALL('Open 2'!F:F,L96)&lt;3000),"nt",IF(SMALL('Open 2'!F:F,L96)&gt;3000,"",SMALL('Open 2'!F:F,L96))),"")</f>
        <v/>
      </c>
      <c r="E96" s="130" t="str">
        <f>IF(D96="nt",IFERROR(SMALL('Open 2'!F:F,L96),""),IF(D96&gt;3000,"",IFERROR(SMALL('Open 2'!F:F,L96),"")))</f>
        <v/>
      </c>
      <c r="G96" s="104" t="str">
        <f t="shared" si="2"/>
        <v/>
      </c>
      <c r="J96" s="186"/>
      <c r="K96" s="139"/>
      <c r="L96" s="68">
        <v>95</v>
      </c>
    </row>
    <row r="97" spans="1:12">
      <c r="A97" s="22">
        <f>IFERROR(IF(INDEX('Open 2'!$A:$F,MATCH('Open 2 Results'!$E97,'Open 2'!$F:$F,0),1)&gt;0,INDEX('Open 2'!$A:$F,MATCH('Open 2 Results'!$E97,'Open 2'!$F:$F,0),1),""),"")</f>
        <v>3</v>
      </c>
      <c r="B97" s="95" t="str">
        <f>IFERROR(IF(INDEX('Open 2'!$A:$F,MATCH('Open 2 Results'!$E97,'Open 2'!$F:$F,0),2)&gt;0,INDEX('Open 2'!$A:$F,MATCH('Open 2 Results'!$E97,'Open 2'!$F:$F,0),2),""),"")</f>
        <v>Kaylee Hieronimus</v>
      </c>
      <c r="C97" s="95" t="str">
        <f>IFERROR(IF(INDEX('Open 2'!$A:$F,MATCH('Open 2 Results'!$E97,'Open 2'!$F:$F,0),3)&gt;0,INDEX('Open 2'!$A:$F,MATCH('Open 2 Results'!$E97,'Open 2'!$F:$F,0),3),""),"")</f>
        <v>SV Magnolia Cartel</v>
      </c>
      <c r="D97" s="96" t="str">
        <f>IFERROR(IF(AND(SMALL('Open 2'!F:F,L97)&gt;1000,SMALL('Open 2'!F:F,L97)&lt;3000),"nt",IF(SMALL('Open 2'!F:F,L97)&gt;3000,"",SMALL('Open 2'!F:F,L97))),"")</f>
        <v/>
      </c>
      <c r="E97" s="130" t="str">
        <f>IF(D97="nt",IFERROR(SMALL('Open 2'!F:F,L97),""),IF(D97&gt;3000,"",IFERROR(SMALL('Open 2'!F:F,L97),"")))</f>
        <v/>
      </c>
      <c r="G97" s="104" t="str">
        <f t="shared" si="2"/>
        <v/>
      </c>
      <c r="J97" s="186"/>
      <c r="K97" s="139"/>
      <c r="L97" s="68">
        <v>96</v>
      </c>
    </row>
    <row r="98" spans="1:12">
      <c r="A98" s="22">
        <f>IFERROR(IF(INDEX('Open 2'!$A:$F,MATCH('Open 2 Results'!$E98,'Open 2'!$F:$F,0),1)&gt;0,INDEX('Open 2'!$A:$F,MATCH('Open 2 Results'!$E98,'Open 2'!$F:$F,0),1),""),"")</f>
        <v>3</v>
      </c>
      <c r="B98" s="95" t="str">
        <f>IFERROR(IF(INDEX('Open 2'!$A:$F,MATCH('Open 2 Results'!$E98,'Open 2'!$F:$F,0),2)&gt;0,INDEX('Open 2'!$A:$F,MATCH('Open 2 Results'!$E98,'Open 2'!$F:$F,0),2),""),"")</f>
        <v>Kaylee Hieronimus</v>
      </c>
      <c r="C98" s="95" t="str">
        <f>IFERROR(IF(INDEX('Open 2'!$A:$F,MATCH('Open 2 Results'!$E98,'Open 2'!$F:$F,0),3)&gt;0,INDEX('Open 2'!$A:$F,MATCH('Open 2 Results'!$E98,'Open 2'!$F:$F,0),3),""),"")</f>
        <v>SV Magnolia Cartel</v>
      </c>
      <c r="D98" s="96" t="str">
        <f>IFERROR(IF(AND(SMALL('Open 2'!F:F,L98)&gt;1000,SMALL('Open 2'!F:F,L98)&lt;3000),"nt",IF(SMALL('Open 2'!F:F,L98)&gt;3000,"",SMALL('Open 2'!F:F,L98))),"")</f>
        <v/>
      </c>
      <c r="E98" s="130" t="str">
        <f>IF(D98="nt",IFERROR(SMALL('Open 2'!F:F,L98),""),IF(D98&gt;3000,"",IFERROR(SMALL('Open 2'!F:F,L98),"")))</f>
        <v/>
      </c>
      <c r="G98" s="104" t="str">
        <f t="shared" si="2"/>
        <v/>
      </c>
      <c r="J98" s="186"/>
      <c r="K98" s="139"/>
      <c r="L98" s="68">
        <v>97</v>
      </c>
    </row>
    <row r="99" spans="1:12">
      <c r="A99" s="22">
        <f>IFERROR(IF(INDEX('Open 2'!$A:$F,MATCH('Open 2 Results'!$E99,'Open 2'!$F:$F,0),1)&gt;0,INDEX('Open 2'!$A:$F,MATCH('Open 2 Results'!$E99,'Open 2'!$F:$F,0),1),""),"")</f>
        <v>3</v>
      </c>
      <c r="B99" s="95" t="str">
        <f>IFERROR(IF(INDEX('Open 2'!$A:$F,MATCH('Open 2 Results'!$E99,'Open 2'!$F:$F,0),2)&gt;0,INDEX('Open 2'!$A:$F,MATCH('Open 2 Results'!$E99,'Open 2'!$F:$F,0),2),""),"")</f>
        <v>Kaylee Hieronimus</v>
      </c>
      <c r="C99" s="95" t="str">
        <f>IFERROR(IF(INDEX('Open 2'!$A:$F,MATCH('Open 2 Results'!$E99,'Open 2'!$F:$F,0),3)&gt;0,INDEX('Open 2'!$A:$F,MATCH('Open 2 Results'!$E99,'Open 2'!$F:$F,0),3),""),"")</f>
        <v>SV Magnolia Cartel</v>
      </c>
      <c r="D99" s="96" t="str">
        <f>IFERROR(IF(AND(SMALL('Open 2'!F:F,L99)&gt;1000,SMALL('Open 2'!F:F,L99)&lt;3000),"nt",IF(SMALL('Open 2'!F:F,L99)&gt;3000,"",SMALL('Open 2'!F:F,L99))),"")</f>
        <v/>
      </c>
      <c r="E99" s="130" t="str">
        <f>IF(D99="nt",IFERROR(SMALL('Open 2'!F:F,L99),""),IF(D99&gt;3000,"",IFERROR(SMALL('Open 2'!F:F,L99),"")))</f>
        <v/>
      </c>
      <c r="G99" s="104" t="str">
        <f t="shared" si="2"/>
        <v/>
      </c>
      <c r="J99" s="186"/>
      <c r="K99" s="139"/>
      <c r="L99" s="68">
        <v>98</v>
      </c>
    </row>
    <row r="100" spans="1:12">
      <c r="A100" s="22">
        <f>IFERROR(IF(INDEX('Open 2'!$A:$F,MATCH('Open 2 Results'!$E100,'Open 2'!$F:$F,0),1)&gt;0,INDEX('Open 2'!$A:$F,MATCH('Open 2 Results'!$E100,'Open 2'!$F:$F,0),1),""),"")</f>
        <v>3</v>
      </c>
      <c r="B100" s="95" t="str">
        <f>IFERROR(IF(INDEX('Open 2'!$A:$F,MATCH('Open 2 Results'!$E100,'Open 2'!$F:$F,0),2)&gt;0,INDEX('Open 2'!$A:$F,MATCH('Open 2 Results'!$E100,'Open 2'!$F:$F,0),2),""),"")</f>
        <v>Kaylee Hieronimus</v>
      </c>
      <c r="C100" s="95" t="str">
        <f>IFERROR(IF(INDEX('Open 2'!$A:$F,MATCH('Open 2 Results'!$E100,'Open 2'!$F:$F,0),3)&gt;0,INDEX('Open 2'!$A:$F,MATCH('Open 2 Results'!$E100,'Open 2'!$F:$F,0),3),""),"")</f>
        <v>SV Magnolia Cartel</v>
      </c>
      <c r="D100" s="96" t="str">
        <f>IFERROR(IF(AND(SMALL('Open 2'!F:F,L100)&gt;1000,SMALL('Open 2'!F:F,L100)&lt;3000),"nt",IF(SMALL('Open 2'!F:F,L100)&gt;3000,"",SMALL('Open 2'!F:F,L100))),"")</f>
        <v/>
      </c>
      <c r="E100" s="130" t="str">
        <f>IF(D100="nt",IFERROR(SMALL('Open 2'!F:F,L100),""),IF(D100&gt;3000,"",IFERROR(SMALL('Open 2'!F:F,L100),"")))</f>
        <v/>
      </c>
      <c r="G100" s="104" t="str">
        <f t="shared" si="2"/>
        <v/>
      </c>
      <c r="J100" s="186"/>
      <c r="K100" s="139"/>
      <c r="L100" s="68">
        <v>99</v>
      </c>
    </row>
    <row r="101" spans="1:12">
      <c r="A101" s="22">
        <f>IFERROR(IF(INDEX('Open 2'!$A:$F,MATCH('Open 2 Results'!$E101,'Open 2'!$F:$F,0),1)&gt;0,INDEX('Open 2'!$A:$F,MATCH('Open 2 Results'!$E101,'Open 2'!$F:$F,0),1),""),"")</f>
        <v>3</v>
      </c>
      <c r="B101" s="95" t="str">
        <f>IFERROR(IF(INDEX('Open 2'!$A:$F,MATCH('Open 2 Results'!$E101,'Open 2'!$F:$F,0),2)&gt;0,INDEX('Open 2'!$A:$F,MATCH('Open 2 Results'!$E101,'Open 2'!$F:$F,0),2),""),"")</f>
        <v>Kaylee Hieronimus</v>
      </c>
      <c r="C101" s="95" t="str">
        <f>IFERROR(IF(INDEX('Open 2'!$A:$F,MATCH('Open 2 Results'!$E101,'Open 2'!$F:$F,0),3)&gt;0,INDEX('Open 2'!$A:$F,MATCH('Open 2 Results'!$E101,'Open 2'!$F:$F,0),3),""),"")</f>
        <v>SV Magnolia Cartel</v>
      </c>
      <c r="D101" s="96" t="str">
        <f>IFERROR(IF(AND(SMALL('Open 2'!F:F,L101)&gt;1000,SMALL('Open 2'!F:F,L101)&lt;3000),"nt",IF(SMALL('Open 2'!F:F,L101)&gt;3000,"",SMALL('Open 2'!F:F,L101))),"")</f>
        <v/>
      </c>
      <c r="E101" s="130" t="str">
        <f>IF(D101="nt",IFERROR(SMALL('Open 2'!F:F,L101),""),IF(D101&gt;3000,"",IFERROR(SMALL('Open 2'!F:F,L101),"")))</f>
        <v/>
      </c>
      <c r="G101" s="104" t="str">
        <f t="shared" si="2"/>
        <v/>
      </c>
      <c r="J101" s="186"/>
      <c r="K101" s="139"/>
      <c r="L101" s="68">
        <v>100</v>
      </c>
    </row>
    <row r="102" spans="1:12">
      <c r="A102" s="22">
        <f>IFERROR(IF(INDEX('Open 2'!$A:$F,MATCH('Open 2 Results'!$E102,'Open 2'!$F:$F,0),1)&gt;0,INDEX('Open 2'!$A:$F,MATCH('Open 2 Results'!$E102,'Open 2'!$F:$F,0),1),""),"")</f>
        <v>3</v>
      </c>
      <c r="B102" s="95" t="str">
        <f>IFERROR(IF(INDEX('Open 2'!$A:$F,MATCH('Open 2 Results'!$E102,'Open 2'!$F:$F,0),2)&gt;0,INDEX('Open 2'!$A:$F,MATCH('Open 2 Results'!$E102,'Open 2'!$F:$F,0),2),""),"")</f>
        <v>Kaylee Hieronimus</v>
      </c>
      <c r="C102" s="95" t="str">
        <f>IFERROR(IF(INDEX('Open 2'!$A:$F,MATCH('Open 2 Results'!$E102,'Open 2'!$F:$F,0),3)&gt;0,INDEX('Open 2'!$A:$F,MATCH('Open 2 Results'!$E102,'Open 2'!$F:$F,0),3),""),"")</f>
        <v>SV Magnolia Cartel</v>
      </c>
      <c r="D102" s="96" t="str">
        <f>IFERROR(IF(AND(SMALL('Open 2'!F:F,L102)&gt;1000,SMALL('Open 2'!F:F,L102)&lt;3000),"nt",IF(SMALL('Open 2'!F:F,L102)&gt;3000,"",SMALL('Open 2'!F:F,L102))),"")</f>
        <v/>
      </c>
      <c r="E102" s="130" t="str">
        <f>IF(D102="nt",IFERROR(SMALL('Open 2'!F:F,L102),""),IF(D102&gt;3000,"",IFERROR(SMALL('Open 2'!F:F,L102),"")))</f>
        <v/>
      </c>
      <c r="G102" s="104" t="str">
        <f t="shared" si="2"/>
        <v/>
      </c>
      <c r="J102" s="186"/>
      <c r="K102" s="139"/>
      <c r="L102" s="68">
        <v>101</v>
      </c>
    </row>
    <row r="103" spans="1:12">
      <c r="A103" s="22">
        <f>IFERROR(IF(INDEX('Open 2'!$A:$F,MATCH('Open 2 Results'!$E103,'Open 2'!$F:$F,0),1)&gt;0,INDEX('Open 2'!$A:$F,MATCH('Open 2 Results'!$E103,'Open 2'!$F:$F,0),1),""),"")</f>
        <v>3</v>
      </c>
      <c r="B103" s="95" t="str">
        <f>IFERROR(IF(INDEX('Open 2'!$A:$F,MATCH('Open 2 Results'!$E103,'Open 2'!$F:$F,0),2)&gt;0,INDEX('Open 2'!$A:$F,MATCH('Open 2 Results'!$E103,'Open 2'!$F:$F,0),2),""),"")</f>
        <v>Kaylee Hieronimus</v>
      </c>
      <c r="C103" s="95" t="str">
        <f>IFERROR(IF(INDEX('Open 2'!$A:$F,MATCH('Open 2 Results'!$E103,'Open 2'!$F:$F,0),3)&gt;0,INDEX('Open 2'!$A:$F,MATCH('Open 2 Results'!$E103,'Open 2'!$F:$F,0),3),""),"")</f>
        <v>SV Magnolia Cartel</v>
      </c>
      <c r="D103" s="96" t="str">
        <f>IFERROR(IF(AND(SMALL('Open 2'!F:F,L103)&gt;1000,SMALL('Open 2'!F:F,L103)&lt;3000),"nt",IF(SMALL('Open 2'!F:F,L103)&gt;3000,"",SMALL('Open 2'!F:F,L103))),"")</f>
        <v/>
      </c>
      <c r="E103" s="130" t="str">
        <f>IF(D103="nt",IFERROR(SMALL('Open 2'!F:F,L103),""),IF(D103&gt;3000,"",IFERROR(SMALL('Open 2'!F:F,L103),"")))</f>
        <v/>
      </c>
      <c r="G103" s="104" t="str">
        <f t="shared" si="2"/>
        <v/>
      </c>
      <c r="J103" s="186"/>
      <c r="K103" s="139"/>
      <c r="L103" s="68">
        <v>102</v>
      </c>
    </row>
    <row r="104" spans="1:12">
      <c r="A104" s="22">
        <f>IFERROR(IF(INDEX('Open 2'!$A:$F,MATCH('Open 2 Results'!$E104,'Open 2'!$F:$F,0),1)&gt;0,INDEX('Open 2'!$A:$F,MATCH('Open 2 Results'!$E104,'Open 2'!$F:$F,0),1),""),"")</f>
        <v>3</v>
      </c>
      <c r="B104" s="95" t="str">
        <f>IFERROR(IF(INDEX('Open 2'!$A:$F,MATCH('Open 2 Results'!$E104,'Open 2'!$F:$F,0),2)&gt;0,INDEX('Open 2'!$A:$F,MATCH('Open 2 Results'!$E104,'Open 2'!$F:$F,0),2),""),"")</f>
        <v>Kaylee Hieronimus</v>
      </c>
      <c r="C104" s="95" t="str">
        <f>IFERROR(IF(INDEX('Open 2'!$A:$F,MATCH('Open 2 Results'!$E104,'Open 2'!$F:$F,0),3)&gt;0,INDEX('Open 2'!$A:$F,MATCH('Open 2 Results'!$E104,'Open 2'!$F:$F,0),3),""),"")</f>
        <v>SV Magnolia Cartel</v>
      </c>
      <c r="D104" s="96" t="str">
        <f>IFERROR(IF(AND(SMALL('Open 2'!F:F,L104)&gt;1000,SMALL('Open 2'!F:F,L104)&lt;3000),"nt",IF(SMALL('Open 2'!F:F,L104)&gt;3000,"",SMALL('Open 2'!F:F,L104))),"")</f>
        <v/>
      </c>
      <c r="E104" s="130" t="str">
        <f>IF(D104="nt",IFERROR(SMALL('Open 2'!F:F,L104),""),IF(D104&gt;3000,"",IFERROR(SMALL('Open 2'!F:F,L104),"")))</f>
        <v/>
      </c>
      <c r="G104" s="104" t="str">
        <f t="shared" si="2"/>
        <v/>
      </c>
      <c r="J104" s="186"/>
      <c r="K104" s="139"/>
      <c r="L104" s="68">
        <v>103</v>
      </c>
    </row>
    <row r="105" spans="1:12">
      <c r="A105" s="22">
        <f>IFERROR(IF(INDEX('Open 2'!$A:$F,MATCH('Open 2 Results'!$E105,'Open 2'!$F:$F,0),1)&gt;0,INDEX('Open 2'!$A:$F,MATCH('Open 2 Results'!$E105,'Open 2'!$F:$F,0),1),""),"")</f>
        <v>3</v>
      </c>
      <c r="B105" s="95" t="str">
        <f>IFERROR(IF(INDEX('Open 2'!$A:$F,MATCH('Open 2 Results'!$E105,'Open 2'!$F:$F,0),2)&gt;0,INDEX('Open 2'!$A:$F,MATCH('Open 2 Results'!$E105,'Open 2'!$F:$F,0),2),""),"")</f>
        <v>Kaylee Hieronimus</v>
      </c>
      <c r="C105" s="95" t="str">
        <f>IFERROR(IF(INDEX('Open 2'!$A:$F,MATCH('Open 2 Results'!$E105,'Open 2'!$F:$F,0),3)&gt;0,INDEX('Open 2'!$A:$F,MATCH('Open 2 Results'!$E105,'Open 2'!$F:$F,0),3),""),"")</f>
        <v>SV Magnolia Cartel</v>
      </c>
      <c r="D105" s="96" t="str">
        <f>IFERROR(IF(AND(SMALL('Open 2'!F:F,L105)&gt;1000,SMALL('Open 2'!F:F,L105)&lt;3000),"nt",IF(SMALL('Open 2'!F:F,L105)&gt;3000,"",SMALL('Open 2'!F:F,L105))),"")</f>
        <v/>
      </c>
      <c r="E105" s="130" t="str">
        <f>IF(D105="nt",IFERROR(SMALL('Open 2'!F:F,L105),""),IF(D105&gt;3000,"",IFERROR(SMALL('Open 2'!F:F,L105),"")))</f>
        <v/>
      </c>
      <c r="G105" s="104" t="str">
        <f t="shared" si="2"/>
        <v/>
      </c>
      <c r="J105" s="186"/>
      <c r="K105" s="139"/>
      <c r="L105" s="68">
        <v>104</v>
      </c>
    </row>
    <row r="106" spans="1:12">
      <c r="A106" s="22">
        <f>IFERROR(IF(INDEX('Open 2'!$A:$F,MATCH('Open 2 Results'!$E106,'Open 2'!$F:$F,0),1)&gt;0,INDEX('Open 2'!$A:$F,MATCH('Open 2 Results'!$E106,'Open 2'!$F:$F,0),1),""),"")</f>
        <v>3</v>
      </c>
      <c r="B106" s="95" t="str">
        <f>IFERROR(IF(INDEX('Open 2'!$A:$F,MATCH('Open 2 Results'!$E106,'Open 2'!$F:$F,0),2)&gt;0,INDEX('Open 2'!$A:$F,MATCH('Open 2 Results'!$E106,'Open 2'!$F:$F,0),2),""),"")</f>
        <v>Kaylee Hieronimus</v>
      </c>
      <c r="C106" s="95" t="str">
        <f>IFERROR(IF(INDEX('Open 2'!$A:$F,MATCH('Open 2 Results'!$E106,'Open 2'!$F:$F,0),3)&gt;0,INDEX('Open 2'!$A:$F,MATCH('Open 2 Results'!$E106,'Open 2'!$F:$F,0),3),""),"")</f>
        <v>SV Magnolia Cartel</v>
      </c>
      <c r="D106" s="96" t="str">
        <f>IFERROR(IF(AND(SMALL('Open 2'!F:F,L106)&gt;1000,SMALL('Open 2'!F:F,L106)&lt;3000),"nt",IF(SMALL('Open 2'!F:F,L106)&gt;3000,"",SMALL('Open 2'!F:F,L106))),"")</f>
        <v/>
      </c>
      <c r="E106" s="130" t="str">
        <f>IF(D106="nt",IFERROR(SMALL('Open 2'!F:F,L106),""),IF(D106&gt;3000,"",IFERROR(SMALL('Open 2'!F:F,L106),"")))</f>
        <v/>
      </c>
      <c r="G106" s="104" t="str">
        <f>IFERROR(VLOOKUP(D106,$H$3:$I$7,2,FALSE),"")</f>
        <v/>
      </c>
      <c r="J106" s="186"/>
      <c r="K106" s="139"/>
      <c r="L106" s="68">
        <v>105</v>
      </c>
    </row>
    <row r="107" spans="1:12">
      <c r="A107" s="22">
        <f>IFERROR(IF(INDEX('Open 2'!$A:$F,MATCH('Open 2 Results'!$E107,'Open 2'!$F:$F,0),1)&gt;0,INDEX('Open 2'!$A:$F,MATCH('Open 2 Results'!$E107,'Open 2'!$F:$F,0),1),""),"")</f>
        <v>3</v>
      </c>
      <c r="B107" s="95" t="str">
        <f>IFERROR(IF(INDEX('Open 2'!$A:$F,MATCH('Open 2 Results'!$E107,'Open 2'!$F:$F,0),2)&gt;0,INDEX('Open 2'!$A:$F,MATCH('Open 2 Results'!$E107,'Open 2'!$F:$F,0),2),""),"")</f>
        <v>Kaylee Hieronimus</v>
      </c>
      <c r="C107" s="95" t="str">
        <f>IFERROR(IF(INDEX('Open 2'!$A:$F,MATCH('Open 2 Results'!$E107,'Open 2'!$F:$F,0),3)&gt;0,INDEX('Open 2'!$A:$F,MATCH('Open 2 Results'!$E107,'Open 2'!$F:$F,0),3),""),"")</f>
        <v>SV Magnolia Cartel</v>
      </c>
      <c r="D107" s="96" t="str">
        <f>IFERROR(IF(AND(SMALL('Open 2'!F:F,L107)&gt;1000,SMALL('Open 2'!F:F,L107)&lt;3000),"nt",IF(SMALL('Open 2'!F:F,L107)&gt;3000,"",SMALL('Open 2'!F:F,L107))),"")</f>
        <v/>
      </c>
      <c r="E107" s="130" t="str">
        <f>IF(D107="nt",IFERROR(SMALL('Open 2'!F:F,L107),""),IF(D107&gt;3000,"",IFERROR(SMALL('Open 2'!F:F,L107),"")))</f>
        <v/>
      </c>
      <c r="G107" s="104" t="str">
        <f t="shared" si="2"/>
        <v/>
      </c>
      <c r="J107" s="186"/>
      <c r="K107" s="139"/>
      <c r="L107" s="68">
        <v>106</v>
      </c>
    </row>
    <row r="108" spans="1:12">
      <c r="A108" s="22">
        <f>IFERROR(IF(INDEX('Open 2'!$A:$F,MATCH('Open 2 Results'!$E108,'Open 2'!$F:$F,0),1)&gt;0,INDEX('Open 2'!$A:$F,MATCH('Open 2 Results'!$E108,'Open 2'!$F:$F,0),1),""),"")</f>
        <v>3</v>
      </c>
      <c r="B108" s="95" t="str">
        <f>IFERROR(IF(INDEX('Open 2'!$A:$F,MATCH('Open 2 Results'!$E108,'Open 2'!$F:$F,0),2)&gt;0,INDEX('Open 2'!$A:$F,MATCH('Open 2 Results'!$E108,'Open 2'!$F:$F,0),2),""),"")</f>
        <v>Kaylee Hieronimus</v>
      </c>
      <c r="C108" s="95" t="str">
        <f>IFERROR(IF(INDEX('Open 2'!$A:$F,MATCH('Open 2 Results'!$E108,'Open 2'!$F:$F,0),3)&gt;0,INDEX('Open 2'!$A:$F,MATCH('Open 2 Results'!$E108,'Open 2'!$F:$F,0),3),""),"")</f>
        <v>SV Magnolia Cartel</v>
      </c>
      <c r="D108" s="96" t="str">
        <f>IFERROR(IF(AND(SMALL('Open 2'!F:F,L108)&gt;1000,SMALL('Open 2'!F:F,L108)&lt;3000),"nt",IF(SMALL('Open 2'!F:F,L108)&gt;3000,"",SMALL('Open 2'!F:F,L108))),"")</f>
        <v/>
      </c>
      <c r="E108" s="130" t="str">
        <f>IF(D108="nt",IFERROR(SMALL('Open 2'!F:F,L108),""),IF(D108&gt;3000,"",IFERROR(SMALL('Open 2'!F:F,L108),"")))</f>
        <v/>
      </c>
      <c r="G108" s="104" t="str">
        <f t="shared" si="2"/>
        <v/>
      </c>
      <c r="J108" s="186"/>
      <c r="K108" s="139"/>
      <c r="L108" s="68">
        <v>107</v>
      </c>
    </row>
    <row r="109" spans="1:12">
      <c r="A109" s="22">
        <f>IFERROR(IF(INDEX('Open 2'!$A:$F,MATCH('Open 2 Results'!$E109,'Open 2'!$F:$F,0),1)&gt;0,INDEX('Open 2'!$A:$F,MATCH('Open 2 Results'!$E109,'Open 2'!$F:$F,0),1),""),"")</f>
        <v>3</v>
      </c>
      <c r="B109" s="95" t="str">
        <f>IFERROR(IF(INDEX('Open 2'!$A:$F,MATCH('Open 2 Results'!$E109,'Open 2'!$F:$F,0),2)&gt;0,INDEX('Open 2'!$A:$F,MATCH('Open 2 Results'!$E109,'Open 2'!$F:$F,0),2),""),"")</f>
        <v>Kaylee Hieronimus</v>
      </c>
      <c r="C109" s="95" t="str">
        <f>IFERROR(IF(INDEX('Open 2'!$A:$F,MATCH('Open 2 Results'!$E109,'Open 2'!$F:$F,0),3)&gt;0,INDEX('Open 2'!$A:$F,MATCH('Open 2 Results'!$E109,'Open 2'!$F:$F,0),3),""),"")</f>
        <v>SV Magnolia Cartel</v>
      </c>
      <c r="D109" s="96" t="str">
        <f>IFERROR(IF(AND(SMALL('Open 2'!F:F,L109)&gt;1000,SMALL('Open 2'!F:F,L109)&lt;3000),"nt",IF(SMALL('Open 2'!F:F,L109)&gt;3000,"",SMALL('Open 2'!F:F,L109))),"")</f>
        <v/>
      </c>
      <c r="E109" s="130" t="str">
        <f>IF(D109="nt",IFERROR(SMALL('Open 2'!F:F,L109),""),IF(D109&gt;3000,"",IFERROR(SMALL('Open 2'!F:F,L109),"")))</f>
        <v/>
      </c>
      <c r="G109" s="104" t="str">
        <f t="shared" si="2"/>
        <v/>
      </c>
      <c r="J109" s="186"/>
      <c r="K109" s="139"/>
      <c r="L109" s="68">
        <v>108</v>
      </c>
    </row>
    <row r="110" spans="1:12">
      <c r="A110" s="22">
        <f>IFERROR(IF(INDEX('Open 2'!$A:$F,MATCH('Open 2 Results'!$E110,'Open 2'!$F:$F,0),1)&gt;0,INDEX('Open 2'!$A:$F,MATCH('Open 2 Results'!$E110,'Open 2'!$F:$F,0),1),""),"")</f>
        <v>3</v>
      </c>
      <c r="B110" s="95" t="str">
        <f>IFERROR(IF(INDEX('Open 2'!$A:$F,MATCH('Open 2 Results'!$E110,'Open 2'!$F:$F,0),2)&gt;0,INDEX('Open 2'!$A:$F,MATCH('Open 2 Results'!$E110,'Open 2'!$F:$F,0),2),""),"")</f>
        <v>Kaylee Hieronimus</v>
      </c>
      <c r="C110" s="95" t="str">
        <f>IFERROR(IF(INDEX('Open 2'!$A:$F,MATCH('Open 2 Results'!$E110,'Open 2'!$F:$F,0),3)&gt;0,INDEX('Open 2'!$A:$F,MATCH('Open 2 Results'!$E110,'Open 2'!$F:$F,0),3),""),"")</f>
        <v>SV Magnolia Cartel</v>
      </c>
      <c r="D110" s="96" t="str">
        <f>IFERROR(IF(AND(SMALL('Open 2'!F:F,L110)&gt;1000,SMALL('Open 2'!F:F,L110)&lt;3000),"nt",IF(SMALL('Open 2'!F:F,L110)&gt;3000,"",SMALL('Open 2'!F:F,L110))),"")</f>
        <v/>
      </c>
      <c r="E110" s="130" t="str">
        <f>IF(D110="nt",IFERROR(SMALL('Open 2'!F:F,L110),""),IF(D110&gt;3000,"",IFERROR(SMALL('Open 2'!F:F,L110),"")))</f>
        <v/>
      </c>
      <c r="G110" s="104" t="str">
        <f t="shared" si="2"/>
        <v/>
      </c>
      <c r="J110" s="186"/>
      <c r="K110" s="139"/>
      <c r="L110" s="68">
        <v>109</v>
      </c>
    </row>
    <row r="111" spans="1:12">
      <c r="A111" s="22">
        <f>IFERROR(IF(INDEX('Open 2'!$A:$F,MATCH('Open 2 Results'!$E111,'Open 2'!$F:$F,0),1)&gt;0,INDEX('Open 2'!$A:$F,MATCH('Open 2 Results'!$E111,'Open 2'!$F:$F,0),1),""),"")</f>
        <v>3</v>
      </c>
      <c r="B111" s="95" t="str">
        <f>IFERROR(IF(INDEX('Open 2'!$A:$F,MATCH('Open 2 Results'!$E111,'Open 2'!$F:$F,0),2)&gt;0,INDEX('Open 2'!$A:$F,MATCH('Open 2 Results'!$E111,'Open 2'!$F:$F,0),2),""),"")</f>
        <v>Kaylee Hieronimus</v>
      </c>
      <c r="C111" s="95" t="str">
        <f>IFERROR(IF(INDEX('Open 2'!$A:$F,MATCH('Open 2 Results'!$E111,'Open 2'!$F:$F,0),3)&gt;0,INDEX('Open 2'!$A:$F,MATCH('Open 2 Results'!$E111,'Open 2'!$F:$F,0),3),""),"")</f>
        <v>SV Magnolia Cartel</v>
      </c>
      <c r="D111" s="96" t="str">
        <f>IFERROR(IF(AND(SMALL('Open 2'!F:F,L111)&gt;1000,SMALL('Open 2'!F:F,L111)&lt;3000),"nt",IF(SMALL('Open 2'!F:F,L111)&gt;3000,"",SMALL('Open 2'!F:F,L111))),"")</f>
        <v/>
      </c>
      <c r="E111" s="130" t="str">
        <f>IF(D111="nt",IFERROR(SMALL('Open 2'!F:F,L111),""),IF(D111&gt;3000,"",IFERROR(SMALL('Open 2'!F:F,L111),"")))</f>
        <v/>
      </c>
      <c r="G111" s="104" t="str">
        <f t="shared" si="2"/>
        <v/>
      </c>
      <c r="J111" s="186"/>
      <c r="K111" s="139"/>
      <c r="L111" s="68">
        <v>110</v>
      </c>
    </row>
    <row r="112" spans="1:12">
      <c r="A112" s="22">
        <f>IFERROR(IF(INDEX('Open 2'!$A:$F,MATCH('Open 2 Results'!$E112,'Open 2'!$F:$F,0),1)&gt;0,INDEX('Open 2'!$A:$F,MATCH('Open 2 Results'!$E112,'Open 2'!$F:$F,0),1),""),"")</f>
        <v>3</v>
      </c>
      <c r="B112" s="95" t="str">
        <f>IFERROR(IF(INDEX('Open 2'!$A:$F,MATCH('Open 2 Results'!$E112,'Open 2'!$F:$F,0),2)&gt;0,INDEX('Open 2'!$A:$F,MATCH('Open 2 Results'!$E112,'Open 2'!$F:$F,0),2),""),"")</f>
        <v>Kaylee Hieronimus</v>
      </c>
      <c r="C112" s="95" t="str">
        <f>IFERROR(IF(INDEX('Open 2'!$A:$F,MATCH('Open 2 Results'!$E112,'Open 2'!$F:$F,0),3)&gt;0,INDEX('Open 2'!$A:$F,MATCH('Open 2 Results'!$E112,'Open 2'!$F:$F,0),3),""),"")</f>
        <v>SV Magnolia Cartel</v>
      </c>
      <c r="D112" s="96" t="str">
        <f>IFERROR(IF(AND(SMALL('Open 2'!F:F,L112)&gt;1000,SMALL('Open 2'!F:F,L112)&lt;3000),"nt",IF(SMALL('Open 2'!F:F,L112)&gt;3000,"",SMALL('Open 2'!F:F,L112))),"")</f>
        <v/>
      </c>
      <c r="E112" s="130" t="str">
        <f>IF(D112="nt",IFERROR(SMALL('Open 2'!F:F,L112),""),IF(D112&gt;3000,"",IFERROR(SMALL('Open 2'!F:F,L112),"")))</f>
        <v/>
      </c>
      <c r="G112" s="104" t="str">
        <f t="shared" si="2"/>
        <v/>
      </c>
      <c r="J112" s="186"/>
      <c r="K112" s="139"/>
      <c r="L112" s="68">
        <v>111</v>
      </c>
    </row>
    <row r="113" spans="1:12">
      <c r="A113" s="22">
        <f>IFERROR(IF(INDEX('Open 2'!$A:$F,MATCH('Open 2 Results'!$E113,'Open 2'!$F:$F,0),1)&gt;0,INDEX('Open 2'!$A:$F,MATCH('Open 2 Results'!$E113,'Open 2'!$F:$F,0),1),""),"")</f>
        <v>3</v>
      </c>
      <c r="B113" s="95" t="str">
        <f>IFERROR(IF(INDEX('Open 2'!$A:$F,MATCH('Open 2 Results'!$E113,'Open 2'!$F:$F,0),2)&gt;0,INDEX('Open 2'!$A:$F,MATCH('Open 2 Results'!$E113,'Open 2'!$F:$F,0),2),""),"")</f>
        <v>Kaylee Hieronimus</v>
      </c>
      <c r="C113" s="95" t="str">
        <f>IFERROR(IF(INDEX('Open 2'!$A:$F,MATCH('Open 2 Results'!$E113,'Open 2'!$F:$F,0),3)&gt;0,INDEX('Open 2'!$A:$F,MATCH('Open 2 Results'!$E113,'Open 2'!$F:$F,0),3),""),"")</f>
        <v>SV Magnolia Cartel</v>
      </c>
      <c r="D113" s="96" t="str">
        <f>IFERROR(IF(AND(SMALL('Open 2'!F:F,L113)&gt;1000,SMALL('Open 2'!F:F,L113)&lt;3000),"nt",IF(SMALL('Open 2'!F:F,L113)&gt;3000,"",SMALL('Open 2'!F:F,L113))),"")</f>
        <v/>
      </c>
      <c r="E113" s="130" t="str">
        <f>IF(D113="nt",IFERROR(SMALL('Open 2'!F:F,L113),""),IF(D113&gt;3000,"",IFERROR(SMALL('Open 2'!F:F,L113),"")))</f>
        <v/>
      </c>
      <c r="G113" s="104" t="str">
        <f t="shared" si="2"/>
        <v/>
      </c>
      <c r="J113" s="186"/>
      <c r="K113" s="139"/>
      <c r="L113" s="68">
        <v>112</v>
      </c>
    </row>
    <row r="114" spans="1:12">
      <c r="A114" s="22">
        <f>IFERROR(IF(INDEX('Open 2'!$A:$F,MATCH('Open 2 Results'!$E114,'Open 2'!$F:$F,0),1)&gt;0,INDEX('Open 2'!$A:$F,MATCH('Open 2 Results'!$E114,'Open 2'!$F:$F,0),1),""),"")</f>
        <v>3</v>
      </c>
      <c r="B114" s="95" t="str">
        <f>IFERROR(IF(INDEX('Open 2'!$A:$F,MATCH('Open 2 Results'!$E114,'Open 2'!$F:$F,0),2)&gt;0,INDEX('Open 2'!$A:$F,MATCH('Open 2 Results'!$E114,'Open 2'!$F:$F,0),2),""),"")</f>
        <v>Kaylee Hieronimus</v>
      </c>
      <c r="C114" s="95" t="str">
        <f>IFERROR(IF(INDEX('Open 2'!$A:$F,MATCH('Open 2 Results'!$E114,'Open 2'!$F:$F,0),3)&gt;0,INDEX('Open 2'!$A:$F,MATCH('Open 2 Results'!$E114,'Open 2'!$F:$F,0),3),""),"")</f>
        <v>SV Magnolia Cartel</v>
      </c>
      <c r="D114" s="96" t="str">
        <f>IFERROR(IF(AND(SMALL('Open 2'!F:F,L114)&gt;1000,SMALL('Open 2'!F:F,L114)&lt;3000),"nt",IF(SMALL('Open 2'!F:F,L114)&gt;3000,"",SMALL('Open 2'!F:F,L114))),"")</f>
        <v/>
      </c>
      <c r="E114" s="130" t="str">
        <f>IF(D114="nt",IFERROR(SMALL('Open 2'!F:F,L114),""),IF(D114&gt;3000,"",IFERROR(SMALL('Open 2'!F:F,L114),"")))</f>
        <v/>
      </c>
      <c r="G114" s="104" t="str">
        <f t="shared" si="2"/>
        <v/>
      </c>
      <c r="J114" s="186"/>
      <c r="K114" s="139"/>
      <c r="L114" s="68">
        <v>113</v>
      </c>
    </row>
    <row r="115" spans="1:12">
      <c r="A115" s="22">
        <f>IFERROR(IF(INDEX('Open 2'!$A:$F,MATCH('Open 2 Results'!$E115,'Open 2'!$F:$F,0),1)&gt;0,INDEX('Open 2'!$A:$F,MATCH('Open 2 Results'!$E115,'Open 2'!$F:$F,0),1),""),"")</f>
        <v>3</v>
      </c>
      <c r="B115" s="95" t="str">
        <f>IFERROR(IF(INDEX('Open 2'!$A:$F,MATCH('Open 2 Results'!$E115,'Open 2'!$F:$F,0),2)&gt;0,INDEX('Open 2'!$A:$F,MATCH('Open 2 Results'!$E115,'Open 2'!$F:$F,0),2),""),"")</f>
        <v>Kaylee Hieronimus</v>
      </c>
      <c r="C115" s="95" t="str">
        <f>IFERROR(IF(INDEX('Open 2'!$A:$F,MATCH('Open 2 Results'!$E115,'Open 2'!$F:$F,0),3)&gt;0,INDEX('Open 2'!$A:$F,MATCH('Open 2 Results'!$E115,'Open 2'!$F:$F,0),3),""),"")</f>
        <v>SV Magnolia Cartel</v>
      </c>
      <c r="D115" s="96" t="str">
        <f>IFERROR(IF(AND(SMALL('Open 2'!F:F,L115)&gt;1000,SMALL('Open 2'!F:F,L115)&lt;3000),"nt",IF(SMALL('Open 2'!F:F,L115)&gt;3000,"",SMALL('Open 2'!F:F,L115))),"")</f>
        <v/>
      </c>
      <c r="E115" s="130" t="str">
        <f>IF(D115="nt",IFERROR(SMALL('Open 2'!F:F,L115),""),IF(D115&gt;3000,"",IFERROR(SMALL('Open 2'!F:F,L115),"")))</f>
        <v/>
      </c>
      <c r="G115" s="104" t="str">
        <f t="shared" si="2"/>
        <v/>
      </c>
      <c r="J115" s="186"/>
      <c r="K115" s="139"/>
      <c r="L115" s="68">
        <v>114</v>
      </c>
    </row>
    <row r="116" spans="1:12">
      <c r="A116" s="22">
        <f>IFERROR(IF(INDEX('Open 2'!$A:$F,MATCH('Open 2 Results'!$E116,'Open 2'!$F:$F,0),1)&gt;0,INDEX('Open 2'!$A:$F,MATCH('Open 2 Results'!$E116,'Open 2'!$F:$F,0),1),""),"")</f>
        <v>3</v>
      </c>
      <c r="B116" s="95" t="str">
        <f>IFERROR(IF(INDEX('Open 2'!$A:$F,MATCH('Open 2 Results'!$E116,'Open 2'!$F:$F,0),2)&gt;0,INDEX('Open 2'!$A:$F,MATCH('Open 2 Results'!$E116,'Open 2'!$F:$F,0),2),""),"")</f>
        <v>Kaylee Hieronimus</v>
      </c>
      <c r="C116" s="95" t="str">
        <f>IFERROR(IF(INDEX('Open 2'!$A:$F,MATCH('Open 2 Results'!$E116,'Open 2'!$F:$F,0),3)&gt;0,INDEX('Open 2'!$A:$F,MATCH('Open 2 Results'!$E116,'Open 2'!$F:$F,0),3),""),"")</f>
        <v>SV Magnolia Cartel</v>
      </c>
      <c r="D116" s="96" t="str">
        <f>IFERROR(IF(AND(SMALL('Open 2'!F:F,L116)&gt;1000,SMALL('Open 2'!F:F,L116)&lt;3000),"nt",IF(SMALL('Open 2'!F:F,L116)&gt;3000,"",SMALL('Open 2'!F:F,L116))),"")</f>
        <v/>
      </c>
      <c r="E116" s="130" t="str">
        <f>IF(D116="nt",IFERROR(SMALL('Open 2'!F:F,L116),""),IF(D116&gt;3000,"",IFERROR(SMALL('Open 2'!F:F,L116),"")))</f>
        <v/>
      </c>
      <c r="G116" s="104" t="str">
        <f t="shared" si="2"/>
        <v/>
      </c>
      <c r="J116" s="186"/>
      <c r="K116" s="139"/>
      <c r="L116" s="68">
        <v>115</v>
      </c>
    </row>
    <row r="117" spans="1:12">
      <c r="A117" s="22">
        <f>IFERROR(IF(INDEX('Open 2'!$A:$F,MATCH('Open 2 Results'!$E117,'Open 2'!$F:$F,0),1)&gt;0,INDEX('Open 2'!$A:$F,MATCH('Open 2 Results'!$E117,'Open 2'!$F:$F,0),1),""),"")</f>
        <v>3</v>
      </c>
      <c r="B117" s="95" t="str">
        <f>IFERROR(IF(INDEX('Open 2'!$A:$F,MATCH('Open 2 Results'!$E117,'Open 2'!$F:$F,0),2)&gt;0,INDEX('Open 2'!$A:$F,MATCH('Open 2 Results'!$E117,'Open 2'!$F:$F,0),2),""),"")</f>
        <v>Kaylee Hieronimus</v>
      </c>
      <c r="C117" s="95" t="str">
        <f>IFERROR(IF(INDEX('Open 2'!$A:$F,MATCH('Open 2 Results'!$E117,'Open 2'!$F:$F,0),3)&gt;0,INDEX('Open 2'!$A:$F,MATCH('Open 2 Results'!$E117,'Open 2'!$F:$F,0),3),""),"")</f>
        <v>SV Magnolia Cartel</v>
      </c>
      <c r="D117" s="96" t="str">
        <f>IFERROR(IF(AND(SMALL('Open 2'!F:F,L117)&gt;1000,SMALL('Open 2'!F:F,L117)&lt;3000),"nt",IF(SMALL('Open 2'!F:F,L117)&gt;3000,"",SMALL('Open 2'!F:F,L117))),"")</f>
        <v/>
      </c>
      <c r="E117" s="130" t="str">
        <f>IF(D117="nt",IFERROR(SMALL('Open 2'!F:F,L117),""),IF(D117&gt;3000,"",IFERROR(SMALL('Open 2'!F:F,L117),"")))</f>
        <v/>
      </c>
      <c r="G117" s="104" t="str">
        <f t="shared" si="2"/>
        <v/>
      </c>
      <c r="J117" s="186"/>
      <c r="K117" s="139"/>
      <c r="L117" s="68">
        <v>116</v>
      </c>
    </row>
    <row r="118" spans="1:12">
      <c r="A118" s="22">
        <f>IFERROR(IF(INDEX('Open 2'!$A:$F,MATCH('Open 2 Results'!$E118,'Open 2'!$F:$F,0),1)&gt;0,INDEX('Open 2'!$A:$F,MATCH('Open 2 Results'!$E118,'Open 2'!$F:$F,0),1),""),"")</f>
        <v>3</v>
      </c>
      <c r="B118" s="95" t="str">
        <f>IFERROR(IF(INDEX('Open 2'!$A:$F,MATCH('Open 2 Results'!$E118,'Open 2'!$F:$F,0),2)&gt;0,INDEX('Open 2'!$A:$F,MATCH('Open 2 Results'!$E118,'Open 2'!$F:$F,0),2),""),"")</f>
        <v>Kaylee Hieronimus</v>
      </c>
      <c r="C118" s="95" t="str">
        <f>IFERROR(IF(INDEX('Open 2'!$A:$F,MATCH('Open 2 Results'!$E118,'Open 2'!$F:$F,0),3)&gt;0,INDEX('Open 2'!$A:$F,MATCH('Open 2 Results'!$E118,'Open 2'!$F:$F,0),3),""),"")</f>
        <v>SV Magnolia Cartel</v>
      </c>
      <c r="D118" s="96" t="str">
        <f>IFERROR(IF(AND(SMALL('Open 2'!F:F,L118)&gt;1000,SMALL('Open 2'!F:F,L118)&lt;3000),"nt",IF(SMALL('Open 2'!F:F,L118)&gt;3000,"",SMALL('Open 2'!F:F,L118))),"")</f>
        <v/>
      </c>
      <c r="E118" s="130" t="str">
        <f>IF(D118="nt",IFERROR(SMALL('Open 2'!F:F,L118),""),IF(D118&gt;3000,"",IFERROR(SMALL('Open 2'!F:F,L118),"")))</f>
        <v/>
      </c>
      <c r="G118" s="104" t="str">
        <f t="shared" si="2"/>
        <v/>
      </c>
      <c r="J118" s="186"/>
      <c r="K118" s="139"/>
      <c r="L118" s="68">
        <v>117</v>
      </c>
    </row>
    <row r="119" spans="1:12">
      <c r="A119" s="22">
        <f>IFERROR(IF(INDEX('Open 2'!$A:$F,MATCH('Open 2 Results'!$E119,'Open 2'!$F:$F,0),1)&gt;0,INDEX('Open 2'!$A:$F,MATCH('Open 2 Results'!$E119,'Open 2'!$F:$F,0),1),""),"")</f>
        <v>3</v>
      </c>
      <c r="B119" s="95" t="str">
        <f>IFERROR(IF(INDEX('Open 2'!$A:$F,MATCH('Open 2 Results'!$E119,'Open 2'!$F:$F,0),2)&gt;0,INDEX('Open 2'!$A:$F,MATCH('Open 2 Results'!$E119,'Open 2'!$F:$F,0),2),""),"")</f>
        <v>Kaylee Hieronimus</v>
      </c>
      <c r="C119" s="95" t="str">
        <f>IFERROR(IF(INDEX('Open 2'!$A:$F,MATCH('Open 2 Results'!$E119,'Open 2'!$F:$F,0),3)&gt;0,INDEX('Open 2'!$A:$F,MATCH('Open 2 Results'!$E119,'Open 2'!$F:$F,0),3),""),"")</f>
        <v>SV Magnolia Cartel</v>
      </c>
      <c r="D119" s="96" t="str">
        <f>IFERROR(IF(AND(SMALL('Open 2'!F:F,L119)&gt;1000,SMALL('Open 2'!F:F,L119)&lt;3000),"nt",IF(SMALL('Open 2'!F:F,L119)&gt;3000,"",SMALL('Open 2'!F:F,L119))),"")</f>
        <v/>
      </c>
      <c r="E119" s="130" t="str">
        <f>IF(D119="nt",IFERROR(SMALL('Open 2'!F:F,L119),""),IF(D119&gt;3000,"",IFERROR(SMALL('Open 2'!F:F,L119),"")))</f>
        <v/>
      </c>
      <c r="G119" s="104" t="str">
        <f t="shared" si="2"/>
        <v/>
      </c>
      <c r="J119" s="186"/>
      <c r="K119" s="139"/>
      <c r="L119" s="68">
        <v>118</v>
      </c>
    </row>
    <row r="120" spans="1:12">
      <c r="A120" s="22">
        <f>IFERROR(IF(INDEX('Open 2'!$A:$F,MATCH('Open 2 Results'!$E120,'Open 2'!$F:$F,0),1)&gt;0,INDEX('Open 2'!$A:$F,MATCH('Open 2 Results'!$E120,'Open 2'!$F:$F,0),1),""),"")</f>
        <v>3</v>
      </c>
      <c r="B120" s="95" t="str">
        <f>IFERROR(IF(INDEX('Open 2'!$A:$F,MATCH('Open 2 Results'!$E120,'Open 2'!$F:$F,0),2)&gt;0,INDEX('Open 2'!$A:$F,MATCH('Open 2 Results'!$E120,'Open 2'!$F:$F,0),2),""),"")</f>
        <v>Kaylee Hieronimus</v>
      </c>
      <c r="C120" s="95" t="str">
        <f>IFERROR(IF(INDEX('Open 2'!$A:$F,MATCH('Open 2 Results'!$E120,'Open 2'!$F:$F,0),3)&gt;0,INDEX('Open 2'!$A:$F,MATCH('Open 2 Results'!$E120,'Open 2'!$F:$F,0),3),""),"")</f>
        <v>SV Magnolia Cartel</v>
      </c>
      <c r="D120" s="96" t="str">
        <f>IFERROR(IF(AND(SMALL('Open 2'!F:F,L120)&gt;1000,SMALL('Open 2'!F:F,L120)&lt;3000),"nt",IF(SMALL('Open 2'!F:F,L120)&gt;3000,"",SMALL('Open 2'!F:F,L120))),"")</f>
        <v/>
      </c>
      <c r="E120" s="130" t="str">
        <f>IF(D120="nt",IFERROR(SMALL('Open 2'!F:F,L120),""),IF(D120&gt;3000,"",IFERROR(SMALL('Open 2'!F:F,L120),"")))</f>
        <v/>
      </c>
      <c r="G120" s="104" t="str">
        <f t="shared" si="2"/>
        <v/>
      </c>
      <c r="J120" s="186"/>
      <c r="K120" s="139"/>
      <c r="L120" s="68">
        <v>119</v>
      </c>
    </row>
    <row r="121" spans="1:12">
      <c r="A121" s="22">
        <f>IFERROR(IF(INDEX('Open 2'!$A:$F,MATCH('Open 2 Results'!$E121,'Open 2'!$F:$F,0),1)&gt;0,INDEX('Open 2'!$A:$F,MATCH('Open 2 Results'!$E121,'Open 2'!$F:$F,0),1),""),"")</f>
        <v>3</v>
      </c>
      <c r="B121" s="95" t="str">
        <f>IFERROR(IF(INDEX('Open 2'!$A:$F,MATCH('Open 2 Results'!$E121,'Open 2'!$F:$F,0),2)&gt;0,INDEX('Open 2'!$A:$F,MATCH('Open 2 Results'!$E121,'Open 2'!$F:$F,0),2),""),"")</f>
        <v>Kaylee Hieronimus</v>
      </c>
      <c r="C121" s="95" t="str">
        <f>IFERROR(IF(INDEX('Open 2'!$A:$F,MATCH('Open 2 Results'!$E121,'Open 2'!$F:$F,0),3)&gt;0,INDEX('Open 2'!$A:$F,MATCH('Open 2 Results'!$E121,'Open 2'!$F:$F,0),3),""),"")</f>
        <v>SV Magnolia Cartel</v>
      </c>
      <c r="D121" s="96" t="str">
        <f>IFERROR(IF(AND(SMALL('Open 2'!F:F,L121)&gt;1000,SMALL('Open 2'!F:F,L121)&lt;3000),"nt",IF(SMALL('Open 2'!F:F,L121)&gt;3000,"",SMALL('Open 2'!F:F,L121))),"")</f>
        <v/>
      </c>
      <c r="E121" s="130" t="str">
        <f>IF(D121="nt",IFERROR(SMALL('Open 2'!F:F,L121),""),IF(D121&gt;3000,"",IFERROR(SMALL('Open 2'!F:F,L121),"")))</f>
        <v/>
      </c>
      <c r="G121" s="104" t="str">
        <f t="shared" si="2"/>
        <v/>
      </c>
      <c r="J121" s="186"/>
      <c r="K121" s="139"/>
      <c r="L121" s="68">
        <v>120</v>
      </c>
    </row>
    <row r="122" spans="1:12">
      <c r="A122" s="22">
        <f>IFERROR(IF(INDEX('Open 2'!$A:$F,MATCH('Open 2 Results'!$E122,'Open 2'!$F:$F,0),1)&gt;0,INDEX('Open 2'!$A:$F,MATCH('Open 2 Results'!$E122,'Open 2'!$F:$F,0),1),""),"")</f>
        <v>3</v>
      </c>
      <c r="B122" s="95" t="str">
        <f>IFERROR(IF(INDEX('Open 2'!$A:$F,MATCH('Open 2 Results'!$E122,'Open 2'!$F:$F,0),2)&gt;0,INDEX('Open 2'!$A:$F,MATCH('Open 2 Results'!$E122,'Open 2'!$F:$F,0),2),""),"")</f>
        <v>Kaylee Hieronimus</v>
      </c>
      <c r="C122" s="95" t="str">
        <f>IFERROR(IF(INDEX('Open 2'!$A:$F,MATCH('Open 2 Results'!$E122,'Open 2'!$F:$F,0),3)&gt;0,INDEX('Open 2'!$A:$F,MATCH('Open 2 Results'!$E122,'Open 2'!$F:$F,0),3),""),"")</f>
        <v>SV Magnolia Cartel</v>
      </c>
      <c r="D122" s="96" t="str">
        <f>IFERROR(IF(AND(SMALL('Open 2'!F:F,L122)&gt;1000,SMALL('Open 2'!F:F,L122)&lt;3000),"nt",IF(SMALL('Open 2'!F:F,L122)&gt;3000,"",SMALL('Open 2'!F:F,L122))),"")</f>
        <v/>
      </c>
      <c r="E122" s="130" t="str">
        <f>IF(D122="nt",IFERROR(SMALL('Open 2'!F:F,L122),""),IF(D122&gt;3000,"",IFERROR(SMALL('Open 2'!F:F,L122),"")))</f>
        <v/>
      </c>
      <c r="G122" s="104" t="str">
        <f t="shared" si="2"/>
        <v/>
      </c>
      <c r="J122" s="186"/>
      <c r="K122" s="139"/>
      <c r="L122" s="68">
        <v>121</v>
      </c>
    </row>
    <row r="123" spans="1:12">
      <c r="A123" s="22">
        <f>IFERROR(IF(INDEX('Open 2'!$A:$F,MATCH('Open 2 Results'!$E123,'Open 2'!$F:$F,0),1)&gt;0,INDEX('Open 2'!$A:$F,MATCH('Open 2 Results'!$E123,'Open 2'!$F:$F,0),1),""),"")</f>
        <v>3</v>
      </c>
      <c r="B123" s="95" t="str">
        <f>IFERROR(IF(INDEX('Open 2'!$A:$F,MATCH('Open 2 Results'!$E123,'Open 2'!$F:$F,0),2)&gt;0,INDEX('Open 2'!$A:$F,MATCH('Open 2 Results'!$E123,'Open 2'!$F:$F,0),2),""),"")</f>
        <v>Kaylee Hieronimus</v>
      </c>
      <c r="C123" s="95" t="str">
        <f>IFERROR(IF(INDEX('Open 2'!$A:$F,MATCH('Open 2 Results'!$E123,'Open 2'!$F:$F,0),3)&gt;0,INDEX('Open 2'!$A:$F,MATCH('Open 2 Results'!$E123,'Open 2'!$F:$F,0),3),""),"")</f>
        <v>SV Magnolia Cartel</v>
      </c>
      <c r="D123" s="96" t="str">
        <f>IFERROR(IF(AND(SMALL('Open 2'!F:F,L123)&gt;1000,SMALL('Open 2'!F:F,L123)&lt;3000),"nt",IF(SMALL('Open 2'!F:F,L123)&gt;3000,"",SMALL('Open 2'!F:F,L123))),"")</f>
        <v/>
      </c>
      <c r="E123" s="130" t="str">
        <f>IF(D123="nt",IFERROR(SMALL('Open 2'!F:F,L123),""),IF(D123&gt;3000,"",IFERROR(SMALL('Open 2'!F:F,L123),"")))</f>
        <v/>
      </c>
      <c r="G123" s="104" t="str">
        <f t="shared" si="2"/>
        <v/>
      </c>
      <c r="J123" s="186"/>
      <c r="K123" s="139"/>
      <c r="L123" s="68">
        <v>122</v>
      </c>
    </row>
    <row r="124" spans="1:12">
      <c r="A124" s="22">
        <f>IFERROR(IF(INDEX('Open 2'!$A:$F,MATCH('Open 2 Results'!$E124,'Open 2'!$F:$F,0),1)&gt;0,INDEX('Open 2'!$A:$F,MATCH('Open 2 Results'!$E124,'Open 2'!$F:$F,0),1),""),"")</f>
        <v>3</v>
      </c>
      <c r="B124" s="95" t="str">
        <f>IFERROR(IF(INDEX('Open 2'!$A:$F,MATCH('Open 2 Results'!$E124,'Open 2'!$F:$F,0),2)&gt;0,INDEX('Open 2'!$A:$F,MATCH('Open 2 Results'!$E124,'Open 2'!$F:$F,0),2),""),"")</f>
        <v>Kaylee Hieronimus</v>
      </c>
      <c r="C124" s="95" t="str">
        <f>IFERROR(IF(INDEX('Open 2'!$A:$F,MATCH('Open 2 Results'!$E124,'Open 2'!$F:$F,0),3)&gt;0,INDEX('Open 2'!$A:$F,MATCH('Open 2 Results'!$E124,'Open 2'!$F:$F,0),3),""),"")</f>
        <v>SV Magnolia Cartel</v>
      </c>
      <c r="D124" s="96" t="str">
        <f>IFERROR(IF(AND(SMALL('Open 2'!F:F,L124)&gt;1000,SMALL('Open 2'!F:F,L124)&lt;3000),"nt",IF(SMALL('Open 2'!F:F,L124)&gt;3000,"",SMALL('Open 2'!F:F,L124))),"")</f>
        <v/>
      </c>
      <c r="E124" s="130" t="str">
        <f>IF(D124="nt",IFERROR(SMALL('Open 2'!F:F,L124),""),IF(D124&gt;3000,"",IFERROR(SMALL('Open 2'!F:F,L124),"")))</f>
        <v/>
      </c>
      <c r="G124" s="104" t="str">
        <f t="shared" si="2"/>
        <v/>
      </c>
      <c r="J124" s="186"/>
      <c r="K124" s="139"/>
      <c r="L124" s="68">
        <v>123</v>
      </c>
    </row>
    <row r="125" spans="1:12">
      <c r="A125" s="22">
        <f>IFERROR(IF(INDEX('Open 2'!$A:$F,MATCH('Open 2 Results'!$E125,'Open 2'!$F:$F,0),1)&gt;0,INDEX('Open 2'!$A:$F,MATCH('Open 2 Results'!$E125,'Open 2'!$F:$F,0),1),""),"")</f>
        <v>3</v>
      </c>
      <c r="B125" s="95" t="str">
        <f>IFERROR(IF(INDEX('Open 2'!$A:$F,MATCH('Open 2 Results'!$E125,'Open 2'!$F:$F,0),2)&gt;0,INDEX('Open 2'!$A:$F,MATCH('Open 2 Results'!$E125,'Open 2'!$F:$F,0),2),""),"")</f>
        <v>Kaylee Hieronimus</v>
      </c>
      <c r="C125" s="95" t="str">
        <f>IFERROR(IF(INDEX('Open 2'!$A:$F,MATCH('Open 2 Results'!$E125,'Open 2'!$F:$F,0),3)&gt;0,INDEX('Open 2'!$A:$F,MATCH('Open 2 Results'!$E125,'Open 2'!$F:$F,0),3),""),"")</f>
        <v>SV Magnolia Cartel</v>
      </c>
      <c r="D125" s="96" t="str">
        <f>IFERROR(IF(AND(SMALL('Open 2'!F:F,L125)&gt;1000,SMALL('Open 2'!F:F,L125)&lt;3000),"nt",IF(SMALL('Open 2'!F:F,L125)&gt;3000,"",SMALL('Open 2'!F:F,L125))),"")</f>
        <v/>
      </c>
      <c r="E125" s="130" t="str">
        <f>IF(D125="nt",IFERROR(SMALL('Open 2'!F:F,L125),""),IF(D125&gt;3000,"",IFERROR(SMALL('Open 2'!F:F,L125),"")))</f>
        <v/>
      </c>
      <c r="G125" s="104" t="str">
        <f t="shared" si="2"/>
        <v/>
      </c>
      <c r="J125" s="186"/>
      <c r="K125" s="139"/>
      <c r="L125" s="68">
        <v>124</v>
      </c>
    </row>
    <row r="126" spans="1:12">
      <c r="A126" s="22">
        <f>IFERROR(IF(INDEX('Open 2'!$A:$F,MATCH('Open 2 Results'!$E126,'Open 2'!$F:$F,0),1)&gt;0,INDEX('Open 2'!$A:$F,MATCH('Open 2 Results'!$E126,'Open 2'!$F:$F,0),1),""),"")</f>
        <v>3</v>
      </c>
      <c r="B126" s="95" t="str">
        <f>IFERROR(IF(INDEX('Open 2'!$A:$F,MATCH('Open 2 Results'!$E126,'Open 2'!$F:$F,0),2)&gt;0,INDEX('Open 2'!$A:$F,MATCH('Open 2 Results'!$E126,'Open 2'!$F:$F,0),2),""),"")</f>
        <v>Kaylee Hieronimus</v>
      </c>
      <c r="C126" s="95" t="str">
        <f>IFERROR(IF(INDEX('Open 2'!$A:$F,MATCH('Open 2 Results'!$E126,'Open 2'!$F:$F,0),3)&gt;0,INDEX('Open 2'!$A:$F,MATCH('Open 2 Results'!$E126,'Open 2'!$F:$F,0),3),""),"")</f>
        <v>SV Magnolia Cartel</v>
      </c>
      <c r="D126" s="96" t="str">
        <f>IFERROR(IF(AND(SMALL('Open 2'!F:F,L126)&gt;1000,SMALL('Open 2'!F:F,L126)&lt;3000),"nt",IF(SMALL('Open 2'!F:F,L126)&gt;3000,"",SMALL('Open 2'!F:F,L126))),"")</f>
        <v/>
      </c>
      <c r="E126" s="130" t="str">
        <f>IF(D126="nt",IFERROR(SMALL('Open 2'!F:F,L126),""),IF(D126&gt;3000,"",IFERROR(SMALL('Open 2'!F:F,L126),"")))</f>
        <v/>
      </c>
      <c r="G126" s="104" t="str">
        <f t="shared" si="2"/>
        <v/>
      </c>
      <c r="J126" s="186"/>
      <c r="K126" s="139"/>
      <c r="L126" s="68">
        <v>125</v>
      </c>
    </row>
    <row r="127" spans="1:12">
      <c r="A127" s="22">
        <f>IFERROR(IF(INDEX('Open 2'!$A:$F,MATCH('Open 2 Results'!$E127,'Open 2'!$F:$F,0),1)&gt;0,INDEX('Open 2'!$A:$F,MATCH('Open 2 Results'!$E127,'Open 2'!$F:$F,0),1),""),"")</f>
        <v>3</v>
      </c>
      <c r="B127" s="95" t="str">
        <f>IFERROR(IF(INDEX('Open 2'!$A:$F,MATCH('Open 2 Results'!$E127,'Open 2'!$F:$F,0),2)&gt;0,INDEX('Open 2'!$A:$F,MATCH('Open 2 Results'!$E127,'Open 2'!$F:$F,0),2),""),"")</f>
        <v>Kaylee Hieronimus</v>
      </c>
      <c r="C127" s="95" t="str">
        <f>IFERROR(IF(INDEX('Open 2'!$A:$F,MATCH('Open 2 Results'!$E127,'Open 2'!$F:$F,0),3)&gt;0,INDEX('Open 2'!$A:$F,MATCH('Open 2 Results'!$E127,'Open 2'!$F:$F,0),3),""),"")</f>
        <v>SV Magnolia Cartel</v>
      </c>
      <c r="D127" s="96" t="str">
        <f>IFERROR(IF(AND(SMALL('Open 2'!F:F,L127)&gt;1000,SMALL('Open 2'!F:F,L127)&lt;3000),"nt",IF(SMALL('Open 2'!F:F,L127)&gt;3000,"",SMALL('Open 2'!F:F,L127))),"")</f>
        <v/>
      </c>
      <c r="E127" s="130" t="str">
        <f>IF(D127="nt",IFERROR(SMALL('Open 2'!F:F,L127),""),IF(D127&gt;3000,"",IFERROR(SMALL('Open 2'!F:F,L127),"")))</f>
        <v/>
      </c>
      <c r="G127" s="104" t="str">
        <f t="shared" si="2"/>
        <v/>
      </c>
      <c r="J127" s="186"/>
      <c r="K127" s="139"/>
      <c r="L127" s="68">
        <v>126</v>
      </c>
    </row>
    <row r="128" spans="1:12">
      <c r="A128" s="22">
        <f>IFERROR(IF(INDEX('Open 2'!$A:$F,MATCH('Open 2 Results'!$E128,'Open 2'!$F:$F,0),1)&gt;0,INDEX('Open 2'!$A:$F,MATCH('Open 2 Results'!$E128,'Open 2'!$F:$F,0),1),""),"")</f>
        <v>3</v>
      </c>
      <c r="B128" s="95" t="str">
        <f>IFERROR(IF(INDEX('Open 2'!$A:$F,MATCH('Open 2 Results'!$E128,'Open 2'!$F:$F,0),2)&gt;0,INDEX('Open 2'!$A:$F,MATCH('Open 2 Results'!$E128,'Open 2'!$F:$F,0),2),""),"")</f>
        <v>Kaylee Hieronimus</v>
      </c>
      <c r="C128" s="95" t="str">
        <f>IFERROR(IF(INDEX('Open 2'!$A:$F,MATCH('Open 2 Results'!$E128,'Open 2'!$F:$F,0),3)&gt;0,INDEX('Open 2'!$A:$F,MATCH('Open 2 Results'!$E128,'Open 2'!$F:$F,0),3),""),"")</f>
        <v>SV Magnolia Cartel</v>
      </c>
      <c r="D128" s="96" t="str">
        <f>IFERROR(IF(AND(SMALL('Open 2'!F:F,L128)&gt;1000,SMALL('Open 2'!F:F,L128)&lt;3000),"nt",IF(SMALL('Open 2'!F:F,L128)&gt;3000,"",SMALL('Open 2'!F:F,L128))),"")</f>
        <v/>
      </c>
      <c r="E128" s="130" t="str">
        <f>IF(D128="nt",IFERROR(SMALL('Open 2'!F:F,L128),""),IF(D128&gt;3000,"",IFERROR(SMALL('Open 2'!F:F,L128),"")))</f>
        <v/>
      </c>
      <c r="G128" s="104" t="str">
        <f t="shared" si="2"/>
        <v/>
      </c>
      <c r="J128" s="186"/>
      <c r="K128" s="139"/>
      <c r="L128" s="68">
        <v>127</v>
      </c>
    </row>
    <row r="129" spans="1:12">
      <c r="A129" s="22">
        <f>IFERROR(IF(INDEX('Open 2'!$A:$F,MATCH('Open 2 Results'!$E129,'Open 2'!$F:$F,0),1)&gt;0,INDEX('Open 2'!$A:$F,MATCH('Open 2 Results'!$E129,'Open 2'!$F:$F,0),1),""),"")</f>
        <v>3</v>
      </c>
      <c r="B129" s="95" t="str">
        <f>IFERROR(IF(INDEX('Open 2'!$A:$F,MATCH('Open 2 Results'!$E129,'Open 2'!$F:$F,0),2)&gt;0,INDEX('Open 2'!$A:$F,MATCH('Open 2 Results'!$E129,'Open 2'!$F:$F,0),2),""),"")</f>
        <v>Kaylee Hieronimus</v>
      </c>
      <c r="C129" s="95" t="str">
        <f>IFERROR(IF(INDEX('Open 2'!$A:$F,MATCH('Open 2 Results'!$E129,'Open 2'!$F:$F,0),3)&gt;0,INDEX('Open 2'!$A:$F,MATCH('Open 2 Results'!$E129,'Open 2'!$F:$F,0),3),""),"")</f>
        <v>SV Magnolia Cartel</v>
      </c>
      <c r="D129" s="96" t="str">
        <f>IFERROR(IF(AND(SMALL('Open 2'!F:F,L129)&gt;1000,SMALL('Open 2'!F:F,L129)&lt;3000),"nt",IF(SMALL('Open 2'!F:F,L129)&gt;3000,"",SMALL('Open 2'!F:F,L129))),"")</f>
        <v/>
      </c>
      <c r="E129" s="130" t="str">
        <f>IF(D129="nt",IFERROR(SMALL('Open 2'!F:F,L129),""),IF(D129&gt;3000,"",IFERROR(SMALL('Open 2'!F:F,L129),"")))</f>
        <v/>
      </c>
      <c r="G129" s="104" t="str">
        <f t="shared" si="2"/>
        <v/>
      </c>
      <c r="J129" s="186"/>
      <c r="K129" s="139"/>
      <c r="L129" s="68">
        <v>128</v>
      </c>
    </row>
    <row r="130" spans="1:12">
      <c r="A130" s="22">
        <f>IFERROR(IF(INDEX('Open 2'!$A:$F,MATCH('Open 2 Results'!$E130,'Open 2'!$F:$F,0),1)&gt;0,INDEX('Open 2'!$A:$F,MATCH('Open 2 Results'!$E130,'Open 2'!$F:$F,0),1),""),"")</f>
        <v>3</v>
      </c>
      <c r="B130" s="95" t="str">
        <f>IFERROR(IF(INDEX('Open 2'!$A:$F,MATCH('Open 2 Results'!$E130,'Open 2'!$F:$F,0),2)&gt;0,INDEX('Open 2'!$A:$F,MATCH('Open 2 Results'!$E130,'Open 2'!$F:$F,0),2),""),"")</f>
        <v>Kaylee Hieronimus</v>
      </c>
      <c r="C130" s="95" t="str">
        <f>IFERROR(IF(INDEX('Open 2'!$A:$F,MATCH('Open 2 Results'!$E130,'Open 2'!$F:$F,0),3)&gt;0,INDEX('Open 2'!$A:$F,MATCH('Open 2 Results'!$E130,'Open 2'!$F:$F,0),3),""),"")</f>
        <v>SV Magnolia Cartel</v>
      </c>
      <c r="D130" s="96" t="str">
        <f>IFERROR(IF(AND(SMALL('Open 2'!F:F,L130)&gt;1000,SMALL('Open 2'!F:F,L130)&lt;3000),"nt",IF(SMALL('Open 2'!F:F,L130)&gt;3000,"",SMALL('Open 2'!F:F,L130))),"")</f>
        <v/>
      </c>
      <c r="E130" s="130" t="str">
        <f>IF(D130="nt",IFERROR(SMALL('Open 2'!F:F,L130),""),IF(D130&gt;3000,"",IFERROR(SMALL('Open 2'!F:F,L130),"")))</f>
        <v/>
      </c>
      <c r="G130" s="104" t="str">
        <f t="shared" si="2"/>
        <v/>
      </c>
      <c r="J130" s="186"/>
      <c r="K130" s="139"/>
      <c r="L130" s="68">
        <v>129</v>
      </c>
    </row>
    <row r="131" spans="1:12">
      <c r="A131" s="22">
        <f>IFERROR(IF(INDEX('Open 2'!$A:$F,MATCH('Open 2 Results'!$E131,'Open 2'!$F:$F,0),1)&gt;0,INDEX('Open 2'!$A:$F,MATCH('Open 2 Results'!$E131,'Open 2'!$F:$F,0),1),""),"")</f>
        <v>3</v>
      </c>
      <c r="B131" s="95" t="str">
        <f>IFERROR(IF(INDEX('Open 2'!$A:$F,MATCH('Open 2 Results'!$E131,'Open 2'!$F:$F,0),2)&gt;0,INDEX('Open 2'!$A:$F,MATCH('Open 2 Results'!$E131,'Open 2'!$F:$F,0),2),""),"")</f>
        <v>Kaylee Hieronimus</v>
      </c>
      <c r="C131" s="95" t="str">
        <f>IFERROR(IF(INDEX('Open 2'!$A:$F,MATCH('Open 2 Results'!$E131,'Open 2'!$F:$F,0),3)&gt;0,INDEX('Open 2'!$A:$F,MATCH('Open 2 Results'!$E131,'Open 2'!$F:$F,0),3),""),"")</f>
        <v>SV Magnolia Cartel</v>
      </c>
      <c r="D131" s="96" t="str">
        <f>IFERROR(IF(AND(SMALL('Open 2'!F:F,L131)&gt;1000,SMALL('Open 2'!F:F,L131)&lt;3000),"nt",IF(SMALL('Open 2'!F:F,L131)&gt;3000,"",SMALL('Open 2'!F:F,L131))),"")</f>
        <v/>
      </c>
      <c r="E131" s="130" t="str">
        <f>IF(D131="nt",IFERROR(SMALL('Open 2'!F:F,L131),""),IF(D131&gt;3000,"",IFERROR(SMALL('Open 2'!F:F,L131),"")))</f>
        <v/>
      </c>
      <c r="G131" s="104" t="str">
        <f t="shared" ref="G131:G194" si="3">IFERROR(VLOOKUP(D131,$H$3:$I$7,2,FALSE),"")</f>
        <v/>
      </c>
      <c r="J131" s="186"/>
      <c r="K131" s="139"/>
      <c r="L131" s="68">
        <v>130</v>
      </c>
    </row>
    <row r="132" spans="1:12">
      <c r="A132" s="22">
        <f>IFERROR(IF(INDEX('Open 2'!$A:$F,MATCH('Open 2 Results'!$E132,'Open 2'!$F:$F,0),1)&gt;0,INDEX('Open 2'!$A:$F,MATCH('Open 2 Results'!$E132,'Open 2'!$F:$F,0),1),""),"")</f>
        <v>3</v>
      </c>
      <c r="B132" s="95" t="str">
        <f>IFERROR(IF(INDEX('Open 2'!$A:$F,MATCH('Open 2 Results'!$E132,'Open 2'!$F:$F,0),2)&gt;0,INDEX('Open 2'!$A:$F,MATCH('Open 2 Results'!$E132,'Open 2'!$F:$F,0),2),""),"")</f>
        <v>Kaylee Hieronimus</v>
      </c>
      <c r="C132" s="95" t="str">
        <f>IFERROR(IF(INDEX('Open 2'!$A:$F,MATCH('Open 2 Results'!$E132,'Open 2'!$F:$F,0),3)&gt;0,INDEX('Open 2'!$A:$F,MATCH('Open 2 Results'!$E132,'Open 2'!$F:$F,0),3),""),"")</f>
        <v>SV Magnolia Cartel</v>
      </c>
      <c r="D132" s="96" t="str">
        <f>IFERROR(IF(AND(SMALL('Open 2'!F:F,L132)&gt;1000,SMALL('Open 2'!F:F,L132)&lt;3000),"nt",IF(SMALL('Open 2'!F:F,L132)&gt;3000,"",SMALL('Open 2'!F:F,L132))),"")</f>
        <v/>
      </c>
      <c r="E132" s="130" t="str">
        <f>IF(D132="nt",IFERROR(SMALL('Open 2'!F:F,L132),""),IF(D132&gt;3000,"",IFERROR(SMALL('Open 2'!F:F,L132),"")))</f>
        <v/>
      </c>
      <c r="G132" s="104" t="str">
        <f t="shared" si="3"/>
        <v/>
      </c>
      <c r="J132" s="186"/>
      <c r="K132" s="139"/>
      <c r="L132" s="68">
        <v>131</v>
      </c>
    </row>
    <row r="133" spans="1:12">
      <c r="A133" s="22">
        <f>IFERROR(IF(INDEX('Open 2'!$A:$F,MATCH('Open 2 Results'!$E133,'Open 2'!$F:$F,0),1)&gt;0,INDEX('Open 2'!$A:$F,MATCH('Open 2 Results'!$E133,'Open 2'!$F:$F,0),1),""),"")</f>
        <v>3</v>
      </c>
      <c r="B133" s="95" t="str">
        <f>IFERROR(IF(INDEX('Open 2'!$A:$F,MATCH('Open 2 Results'!$E133,'Open 2'!$F:$F,0),2)&gt;0,INDEX('Open 2'!$A:$F,MATCH('Open 2 Results'!$E133,'Open 2'!$F:$F,0),2),""),"")</f>
        <v>Kaylee Hieronimus</v>
      </c>
      <c r="C133" s="95" t="str">
        <f>IFERROR(IF(INDEX('Open 2'!$A:$F,MATCH('Open 2 Results'!$E133,'Open 2'!$F:$F,0),3)&gt;0,INDEX('Open 2'!$A:$F,MATCH('Open 2 Results'!$E133,'Open 2'!$F:$F,0),3),""),"")</f>
        <v>SV Magnolia Cartel</v>
      </c>
      <c r="D133" s="96" t="str">
        <f>IFERROR(IF(AND(SMALL('Open 2'!F:F,L133)&gt;1000,SMALL('Open 2'!F:F,L133)&lt;3000),"nt",IF(SMALL('Open 2'!F:F,L133)&gt;3000,"",SMALL('Open 2'!F:F,L133))),"")</f>
        <v/>
      </c>
      <c r="E133" s="130" t="str">
        <f>IF(D133="nt",IFERROR(SMALL('Open 2'!F:F,L133),""),IF(D133&gt;3000,"",IFERROR(SMALL('Open 2'!F:F,L133),"")))</f>
        <v/>
      </c>
      <c r="G133" s="104" t="str">
        <f t="shared" si="3"/>
        <v/>
      </c>
      <c r="J133" s="186"/>
      <c r="K133" s="139"/>
      <c r="L133" s="68">
        <v>132</v>
      </c>
    </row>
    <row r="134" spans="1:12">
      <c r="A134" s="22">
        <f>IFERROR(IF(INDEX('Open 2'!$A:$F,MATCH('Open 2 Results'!$E134,'Open 2'!$F:$F,0),1)&gt;0,INDEX('Open 2'!$A:$F,MATCH('Open 2 Results'!$E134,'Open 2'!$F:$F,0),1),""),"")</f>
        <v>3</v>
      </c>
      <c r="B134" s="95" t="str">
        <f>IFERROR(IF(INDEX('Open 2'!$A:$F,MATCH('Open 2 Results'!$E134,'Open 2'!$F:$F,0),2)&gt;0,INDEX('Open 2'!$A:$F,MATCH('Open 2 Results'!$E134,'Open 2'!$F:$F,0),2),""),"")</f>
        <v>Kaylee Hieronimus</v>
      </c>
      <c r="C134" s="95" t="str">
        <f>IFERROR(IF(INDEX('Open 2'!$A:$F,MATCH('Open 2 Results'!$E134,'Open 2'!$F:$F,0),3)&gt;0,INDEX('Open 2'!$A:$F,MATCH('Open 2 Results'!$E134,'Open 2'!$F:$F,0),3),""),"")</f>
        <v>SV Magnolia Cartel</v>
      </c>
      <c r="D134" s="96" t="str">
        <f>IFERROR(IF(AND(SMALL('Open 2'!F:F,L134)&gt;1000,SMALL('Open 2'!F:F,L134)&lt;3000),"nt",IF(SMALL('Open 2'!F:F,L134)&gt;3000,"",SMALL('Open 2'!F:F,L134))),"")</f>
        <v/>
      </c>
      <c r="E134" s="130" t="str">
        <f>IF(D134="nt",IFERROR(SMALL('Open 2'!F:F,L134),""),IF(D134&gt;3000,"",IFERROR(SMALL('Open 2'!F:F,L134),"")))</f>
        <v/>
      </c>
      <c r="G134" s="104" t="str">
        <f t="shared" si="3"/>
        <v/>
      </c>
      <c r="J134" s="186"/>
      <c r="K134" s="139"/>
      <c r="L134" s="68">
        <v>133</v>
      </c>
    </row>
    <row r="135" spans="1:12">
      <c r="A135" s="22">
        <f>IFERROR(IF(INDEX('Open 2'!$A:$F,MATCH('Open 2 Results'!$E135,'Open 2'!$F:$F,0),1)&gt;0,INDEX('Open 2'!$A:$F,MATCH('Open 2 Results'!$E135,'Open 2'!$F:$F,0),1),""),"")</f>
        <v>3</v>
      </c>
      <c r="B135" s="95" t="str">
        <f>IFERROR(IF(INDEX('Open 2'!$A:$F,MATCH('Open 2 Results'!$E135,'Open 2'!$F:$F,0),2)&gt;0,INDEX('Open 2'!$A:$F,MATCH('Open 2 Results'!$E135,'Open 2'!$F:$F,0),2),""),"")</f>
        <v>Kaylee Hieronimus</v>
      </c>
      <c r="C135" s="95" t="str">
        <f>IFERROR(IF(INDEX('Open 2'!$A:$F,MATCH('Open 2 Results'!$E135,'Open 2'!$F:$F,0),3)&gt;0,INDEX('Open 2'!$A:$F,MATCH('Open 2 Results'!$E135,'Open 2'!$F:$F,0),3),""),"")</f>
        <v>SV Magnolia Cartel</v>
      </c>
      <c r="D135" s="96" t="str">
        <f>IFERROR(IF(AND(SMALL('Open 2'!F:F,L135)&gt;1000,SMALL('Open 2'!F:F,L135)&lt;3000),"nt",IF(SMALL('Open 2'!F:F,L135)&gt;3000,"",SMALL('Open 2'!F:F,L135))),"")</f>
        <v/>
      </c>
      <c r="E135" s="130" t="str">
        <f>IF(D135="nt",IFERROR(SMALL('Open 2'!F:F,L135),""),IF(D135&gt;3000,"",IFERROR(SMALL('Open 2'!F:F,L135),"")))</f>
        <v/>
      </c>
      <c r="G135" s="104" t="str">
        <f t="shared" si="3"/>
        <v/>
      </c>
      <c r="J135" s="186"/>
      <c r="K135" s="139"/>
      <c r="L135" s="68">
        <v>134</v>
      </c>
    </row>
    <row r="136" spans="1:12">
      <c r="A136" s="22">
        <f>IFERROR(IF(INDEX('Open 2'!$A:$F,MATCH('Open 2 Results'!$E136,'Open 2'!$F:$F,0),1)&gt;0,INDEX('Open 2'!$A:$F,MATCH('Open 2 Results'!$E136,'Open 2'!$F:$F,0),1),""),"")</f>
        <v>3</v>
      </c>
      <c r="B136" s="95" t="str">
        <f>IFERROR(IF(INDEX('Open 2'!$A:$F,MATCH('Open 2 Results'!$E136,'Open 2'!$F:$F,0),2)&gt;0,INDEX('Open 2'!$A:$F,MATCH('Open 2 Results'!$E136,'Open 2'!$F:$F,0),2),""),"")</f>
        <v>Kaylee Hieronimus</v>
      </c>
      <c r="C136" s="95" t="str">
        <f>IFERROR(IF(INDEX('Open 2'!$A:$F,MATCH('Open 2 Results'!$E136,'Open 2'!$F:$F,0),3)&gt;0,INDEX('Open 2'!$A:$F,MATCH('Open 2 Results'!$E136,'Open 2'!$F:$F,0),3),""),"")</f>
        <v>SV Magnolia Cartel</v>
      </c>
      <c r="D136" s="96" t="str">
        <f>IFERROR(IF(AND(SMALL('Open 2'!F:F,L136)&gt;1000,SMALL('Open 2'!F:F,L136)&lt;3000),"nt",IF(SMALL('Open 2'!F:F,L136)&gt;3000,"",SMALL('Open 2'!F:F,L136))),"")</f>
        <v/>
      </c>
      <c r="E136" s="130" t="str">
        <f>IF(D136="nt",IFERROR(SMALL('Open 2'!F:F,L136),""),IF(D136&gt;3000,"",IFERROR(SMALL('Open 2'!F:F,L136),"")))</f>
        <v/>
      </c>
      <c r="G136" s="104" t="str">
        <f t="shared" si="3"/>
        <v/>
      </c>
      <c r="J136" s="186"/>
      <c r="K136" s="139"/>
      <c r="L136" s="68">
        <v>135</v>
      </c>
    </row>
    <row r="137" spans="1:12">
      <c r="A137" s="22">
        <f>IFERROR(IF(INDEX('Open 2'!$A:$F,MATCH('Open 2 Results'!$E137,'Open 2'!$F:$F,0),1)&gt;0,INDEX('Open 2'!$A:$F,MATCH('Open 2 Results'!$E137,'Open 2'!$F:$F,0),1),""),"")</f>
        <v>3</v>
      </c>
      <c r="B137" s="95" t="str">
        <f>IFERROR(IF(INDEX('Open 2'!$A:$F,MATCH('Open 2 Results'!$E137,'Open 2'!$F:$F,0),2)&gt;0,INDEX('Open 2'!$A:$F,MATCH('Open 2 Results'!$E137,'Open 2'!$F:$F,0),2),""),"")</f>
        <v>Kaylee Hieronimus</v>
      </c>
      <c r="C137" s="95" t="str">
        <f>IFERROR(IF(INDEX('Open 2'!$A:$F,MATCH('Open 2 Results'!$E137,'Open 2'!$F:$F,0),3)&gt;0,INDEX('Open 2'!$A:$F,MATCH('Open 2 Results'!$E137,'Open 2'!$F:$F,0),3),""),"")</f>
        <v>SV Magnolia Cartel</v>
      </c>
      <c r="D137" s="96" t="str">
        <f>IFERROR(IF(AND(SMALL('Open 2'!F:F,L137)&gt;1000,SMALL('Open 2'!F:F,L137)&lt;3000),"nt",IF(SMALL('Open 2'!F:F,L137)&gt;3000,"",SMALL('Open 2'!F:F,L137))),"")</f>
        <v/>
      </c>
      <c r="E137" s="130" t="str">
        <f>IF(D137="nt",IFERROR(SMALL('Open 2'!F:F,L137),""),IF(D137&gt;3000,"",IFERROR(SMALL('Open 2'!F:F,L137),"")))</f>
        <v/>
      </c>
      <c r="G137" s="104" t="str">
        <f t="shared" si="3"/>
        <v/>
      </c>
      <c r="J137" s="186"/>
      <c r="K137" s="139"/>
      <c r="L137" s="68">
        <v>136</v>
      </c>
    </row>
    <row r="138" spans="1:12">
      <c r="A138" s="22">
        <f>IFERROR(IF(INDEX('Open 2'!$A:$F,MATCH('Open 2 Results'!$E138,'Open 2'!$F:$F,0),1)&gt;0,INDEX('Open 2'!$A:$F,MATCH('Open 2 Results'!$E138,'Open 2'!$F:$F,0),1),""),"")</f>
        <v>3</v>
      </c>
      <c r="B138" s="95" t="str">
        <f>IFERROR(IF(INDEX('Open 2'!$A:$F,MATCH('Open 2 Results'!$E138,'Open 2'!$F:$F,0),2)&gt;0,INDEX('Open 2'!$A:$F,MATCH('Open 2 Results'!$E138,'Open 2'!$F:$F,0),2),""),"")</f>
        <v>Kaylee Hieronimus</v>
      </c>
      <c r="C138" s="95" t="str">
        <f>IFERROR(IF(INDEX('Open 2'!$A:$F,MATCH('Open 2 Results'!$E138,'Open 2'!$F:$F,0),3)&gt;0,INDEX('Open 2'!$A:$F,MATCH('Open 2 Results'!$E138,'Open 2'!$F:$F,0),3),""),"")</f>
        <v>SV Magnolia Cartel</v>
      </c>
      <c r="D138" s="96" t="str">
        <f>IFERROR(IF(AND(SMALL('Open 2'!F:F,L138)&gt;1000,SMALL('Open 2'!F:F,L138)&lt;3000),"nt",IF(SMALL('Open 2'!F:F,L138)&gt;3000,"",SMALL('Open 2'!F:F,L138))),"")</f>
        <v/>
      </c>
      <c r="E138" s="130" t="str">
        <f>IF(D138="nt",IFERROR(SMALL('Open 2'!F:F,L138),""),IF(D138&gt;3000,"",IFERROR(SMALL('Open 2'!F:F,L138),"")))</f>
        <v/>
      </c>
      <c r="G138" s="104" t="str">
        <f t="shared" si="3"/>
        <v/>
      </c>
      <c r="J138" s="186"/>
      <c r="K138" s="139"/>
      <c r="L138" s="68">
        <v>137</v>
      </c>
    </row>
    <row r="139" spans="1:12">
      <c r="A139" s="22">
        <f>IFERROR(IF(INDEX('Open 2'!$A:$F,MATCH('Open 2 Results'!$E139,'Open 2'!$F:$F,0),1)&gt;0,INDEX('Open 2'!$A:$F,MATCH('Open 2 Results'!$E139,'Open 2'!$F:$F,0),1),""),"")</f>
        <v>3</v>
      </c>
      <c r="B139" s="95" t="str">
        <f>IFERROR(IF(INDEX('Open 2'!$A:$F,MATCH('Open 2 Results'!$E139,'Open 2'!$F:$F,0),2)&gt;0,INDEX('Open 2'!$A:$F,MATCH('Open 2 Results'!$E139,'Open 2'!$F:$F,0),2),""),"")</f>
        <v>Kaylee Hieronimus</v>
      </c>
      <c r="C139" s="95" t="str">
        <f>IFERROR(IF(INDEX('Open 2'!$A:$F,MATCH('Open 2 Results'!$E139,'Open 2'!$F:$F,0),3)&gt;0,INDEX('Open 2'!$A:$F,MATCH('Open 2 Results'!$E139,'Open 2'!$F:$F,0),3),""),"")</f>
        <v>SV Magnolia Cartel</v>
      </c>
      <c r="D139" s="96" t="str">
        <f>IFERROR(IF(AND(SMALL('Open 2'!F:F,L139)&gt;1000,SMALL('Open 2'!F:F,L139)&lt;3000),"nt",IF(SMALL('Open 2'!F:F,L139)&gt;3000,"",SMALL('Open 2'!F:F,L139))),"")</f>
        <v/>
      </c>
      <c r="E139" s="130" t="str">
        <f>IF(D139="nt",IFERROR(SMALL('Open 2'!F:F,L139),""),IF(D139&gt;3000,"",IFERROR(SMALL('Open 2'!F:F,L139),"")))</f>
        <v/>
      </c>
      <c r="G139" s="104" t="str">
        <f t="shared" si="3"/>
        <v/>
      </c>
      <c r="J139" s="186"/>
      <c r="K139" s="139"/>
      <c r="L139" s="68">
        <v>138</v>
      </c>
    </row>
    <row r="140" spans="1:12">
      <c r="A140" s="22">
        <f>IFERROR(IF(INDEX('Open 2'!$A:$F,MATCH('Open 2 Results'!$E140,'Open 2'!$F:$F,0),1)&gt;0,INDEX('Open 2'!$A:$F,MATCH('Open 2 Results'!$E140,'Open 2'!$F:$F,0),1),""),"")</f>
        <v>3</v>
      </c>
      <c r="B140" s="95" t="str">
        <f>IFERROR(IF(INDEX('Open 2'!$A:$F,MATCH('Open 2 Results'!$E140,'Open 2'!$F:$F,0),2)&gt;0,INDEX('Open 2'!$A:$F,MATCH('Open 2 Results'!$E140,'Open 2'!$F:$F,0),2),""),"")</f>
        <v>Kaylee Hieronimus</v>
      </c>
      <c r="C140" s="95" t="str">
        <f>IFERROR(IF(INDEX('Open 2'!$A:$F,MATCH('Open 2 Results'!$E140,'Open 2'!$F:$F,0),3)&gt;0,INDEX('Open 2'!$A:$F,MATCH('Open 2 Results'!$E140,'Open 2'!$F:$F,0),3),""),"")</f>
        <v>SV Magnolia Cartel</v>
      </c>
      <c r="D140" s="96" t="str">
        <f>IFERROR(IF(AND(SMALL('Open 2'!F:F,L140)&gt;1000,SMALL('Open 2'!F:F,L140)&lt;3000),"nt",IF(SMALL('Open 2'!F:F,L140)&gt;3000,"",SMALL('Open 2'!F:F,L140))),"")</f>
        <v/>
      </c>
      <c r="E140" s="130" t="str">
        <f>IF(D140="nt",IFERROR(SMALL('Open 2'!F:F,L140),""),IF(D140&gt;3000,"",IFERROR(SMALL('Open 2'!F:F,L140),"")))</f>
        <v/>
      </c>
      <c r="G140" s="104" t="str">
        <f t="shared" si="3"/>
        <v/>
      </c>
      <c r="J140" s="186"/>
      <c r="K140" s="139"/>
      <c r="L140" s="68">
        <v>139</v>
      </c>
    </row>
    <row r="141" spans="1:12">
      <c r="A141" s="22">
        <f>IFERROR(IF(INDEX('Open 2'!$A:$F,MATCH('Open 2 Results'!$E141,'Open 2'!$F:$F,0),1)&gt;0,INDEX('Open 2'!$A:$F,MATCH('Open 2 Results'!$E141,'Open 2'!$F:$F,0),1),""),"")</f>
        <v>3</v>
      </c>
      <c r="B141" s="95" t="str">
        <f>IFERROR(IF(INDEX('Open 2'!$A:$F,MATCH('Open 2 Results'!$E141,'Open 2'!$F:$F,0),2)&gt;0,INDEX('Open 2'!$A:$F,MATCH('Open 2 Results'!$E141,'Open 2'!$F:$F,0),2),""),"")</f>
        <v>Kaylee Hieronimus</v>
      </c>
      <c r="C141" s="95" t="str">
        <f>IFERROR(IF(INDEX('Open 2'!$A:$F,MATCH('Open 2 Results'!$E141,'Open 2'!$F:$F,0),3)&gt;0,INDEX('Open 2'!$A:$F,MATCH('Open 2 Results'!$E141,'Open 2'!$F:$F,0),3),""),"")</f>
        <v>SV Magnolia Cartel</v>
      </c>
      <c r="D141" s="96" t="str">
        <f>IFERROR(IF(AND(SMALL('Open 2'!F:F,L141)&gt;1000,SMALL('Open 2'!F:F,L141)&lt;3000),"nt",IF(SMALL('Open 2'!F:F,L141)&gt;3000,"",SMALL('Open 2'!F:F,L141))),"")</f>
        <v/>
      </c>
      <c r="E141" s="130" t="str">
        <f>IF(D141="nt",IFERROR(SMALL('Open 2'!F:F,L141),""),IF(D141&gt;3000,"",IFERROR(SMALL('Open 2'!F:F,L141),"")))</f>
        <v/>
      </c>
      <c r="G141" s="104" t="str">
        <f t="shared" si="3"/>
        <v/>
      </c>
      <c r="J141" s="186"/>
      <c r="K141" s="139"/>
      <c r="L141" s="68">
        <v>140</v>
      </c>
    </row>
    <row r="142" spans="1:12">
      <c r="A142" s="22">
        <f>IFERROR(IF(INDEX('Open 2'!$A:$F,MATCH('Open 2 Results'!$E142,'Open 2'!$F:$F,0),1)&gt;0,INDEX('Open 2'!$A:$F,MATCH('Open 2 Results'!$E142,'Open 2'!$F:$F,0),1),""),"")</f>
        <v>3</v>
      </c>
      <c r="B142" s="95" t="str">
        <f>IFERROR(IF(INDEX('Open 2'!$A:$F,MATCH('Open 2 Results'!$E142,'Open 2'!$F:$F,0),2)&gt;0,INDEX('Open 2'!$A:$F,MATCH('Open 2 Results'!$E142,'Open 2'!$F:$F,0),2),""),"")</f>
        <v>Kaylee Hieronimus</v>
      </c>
      <c r="C142" s="95" t="str">
        <f>IFERROR(IF(INDEX('Open 2'!$A:$F,MATCH('Open 2 Results'!$E142,'Open 2'!$F:$F,0),3)&gt;0,INDEX('Open 2'!$A:$F,MATCH('Open 2 Results'!$E142,'Open 2'!$F:$F,0),3),""),"")</f>
        <v>SV Magnolia Cartel</v>
      </c>
      <c r="D142" s="96" t="str">
        <f>IFERROR(IF(AND(SMALL('Open 2'!F:F,L142)&gt;1000,SMALL('Open 2'!F:F,L142)&lt;3000),"nt",IF(SMALL('Open 2'!F:F,L142)&gt;3000,"",SMALL('Open 2'!F:F,L142))),"")</f>
        <v/>
      </c>
      <c r="E142" s="130" t="str">
        <f>IF(D142="nt",IFERROR(SMALL('Open 2'!F:F,L142),""),IF(D142&gt;3000,"",IFERROR(SMALL('Open 2'!F:F,L142),"")))</f>
        <v/>
      </c>
      <c r="G142" s="104" t="str">
        <f t="shared" si="3"/>
        <v/>
      </c>
      <c r="J142" s="186"/>
      <c r="K142" s="139"/>
      <c r="L142" s="68">
        <v>141</v>
      </c>
    </row>
    <row r="143" spans="1:12">
      <c r="A143" s="22">
        <f>IFERROR(IF(INDEX('Open 2'!$A:$F,MATCH('Open 2 Results'!$E143,'Open 2'!$F:$F,0),1)&gt;0,INDEX('Open 2'!$A:$F,MATCH('Open 2 Results'!$E143,'Open 2'!$F:$F,0),1),""),"")</f>
        <v>3</v>
      </c>
      <c r="B143" s="95" t="str">
        <f>IFERROR(IF(INDEX('Open 2'!$A:$F,MATCH('Open 2 Results'!$E143,'Open 2'!$F:$F,0),2)&gt;0,INDEX('Open 2'!$A:$F,MATCH('Open 2 Results'!$E143,'Open 2'!$F:$F,0),2),""),"")</f>
        <v>Kaylee Hieronimus</v>
      </c>
      <c r="C143" s="95" t="str">
        <f>IFERROR(IF(INDEX('Open 2'!$A:$F,MATCH('Open 2 Results'!$E143,'Open 2'!$F:$F,0),3)&gt;0,INDEX('Open 2'!$A:$F,MATCH('Open 2 Results'!$E143,'Open 2'!$F:$F,0),3),""),"")</f>
        <v>SV Magnolia Cartel</v>
      </c>
      <c r="D143" s="96" t="str">
        <f>IFERROR(IF(AND(SMALL('Open 2'!F:F,L143)&gt;1000,SMALL('Open 2'!F:F,L143)&lt;3000),"nt",IF(SMALL('Open 2'!F:F,L143)&gt;3000,"",SMALL('Open 2'!F:F,L143))),"")</f>
        <v/>
      </c>
      <c r="E143" s="130" t="str">
        <f>IF(D143="nt",IFERROR(SMALL('Open 2'!F:F,L143),""),IF(D143&gt;3000,"",IFERROR(SMALL('Open 2'!F:F,L143),"")))</f>
        <v/>
      </c>
      <c r="G143" s="104" t="str">
        <f t="shared" si="3"/>
        <v/>
      </c>
      <c r="J143" s="186"/>
      <c r="K143" s="139"/>
      <c r="L143" s="68">
        <v>142</v>
      </c>
    </row>
    <row r="144" spans="1:12">
      <c r="A144" s="22">
        <f>IFERROR(IF(INDEX('Open 2'!$A:$F,MATCH('Open 2 Results'!$E144,'Open 2'!$F:$F,0),1)&gt;0,INDEX('Open 2'!$A:$F,MATCH('Open 2 Results'!$E144,'Open 2'!$F:$F,0),1),""),"")</f>
        <v>3</v>
      </c>
      <c r="B144" s="95" t="str">
        <f>IFERROR(IF(INDEX('Open 2'!$A:$F,MATCH('Open 2 Results'!$E144,'Open 2'!$F:$F,0),2)&gt;0,INDEX('Open 2'!$A:$F,MATCH('Open 2 Results'!$E144,'Open 2'!$F:$F,0),2),""),"")</f>
        <v>Kaylee Hieronimus</v>
      </c>
      <c r="C144" s="95" t="str">
        <f>IFERROR(IF(INDEX('Open 2'!$A:$F,MATCH('Open 2 Results'!$E144,'Open 2'!$F:$F,0),3)&gt;0,INDEX('Open 2'!$A:$F,MATCH('Open 2 Results'!$E144,'Open 2'!$F:$F,0),3),""),"")</f>
        <v>SV Magnolia Cartel</v>
      </c>
      <c r="D144" s="96" t="str">
        <f>IFERROR(IF(AND(SMALL('Open 2'!F:F,L144)&gt;1000,SMALL('Open 2'!F:F,L144)&lt;3000),"nt",IF(SMALL('Open 2'!F:F,L144)&gt;3000,"",SMALL('Open 2'!F:F,L144))),"")</f>
        <v/>
      </c>
      <c r="E144" s="130" t="str">
        <f>IF(D144="nt",IFERROR(SMALL('Open 2'!F:F,L144),""),IF(D144&gt;3000,"",IFERROR(SMALL('Open 2'!F:F,L144),"")))</f>
        <v/>
      </c>
      <c r="G144" s="104" t="str">
        <f t="shared" si="3"/>
        <v/>
      </c>
      <c r="J144" s="186"/>
      <c r="K144" s="139"/>
      <c r="L144" s="68">
        <v>143</v>
      </c>
    </row>
    <row r="145" spans="1:12">
      <c r="A145" s="22">
        <f>IFERROR(IF(INDEX('Open 2'!$A:$F,MATCH('Open 2 Results'!$E145,'Open 2'!$F:$F,0),1)&gt;0,INDEX('Open 2'!$A:$F,MATCH('Open 2 Results'!$E145,'Open 2'!$F:$F,0),1),""),"")</f>
        <v>3</v>
      </c>
      <c r="B145" s="95" t="str">
        <f>IFERROR(IF(INDEX('Open 2'!$A:$F,MATCH('Open 2 Results'!$E145,'Open 2'!$F:$F,0),2)&gt;0,INDEX('Open 2'!$A:$F,MATCH('Open 2 Results'!$E145,'Open 2'!$F:$F,0),2),""),"")</f>
        <v>Kaylee Hieronimus</v>
      </c>
      <c r="C145" s="95" t="str">
        <f>IFERROR(IF(INDEX('Open 2'!$A:$F,MATCH('Open 2 Results'!$E145,'Open 2'!$F:$F,0),3)&gt;0,INDEX('Open 2'!$A:$F,MATCH('Open 2 Results'!$E145,'Open 2'!$F:$F,0),3),""),"")</f>
        <v>SV Magnolia Cartel</v>
      </c>
      <c r="D145" s="96" t="str">
        <f>IFERROR(IF(AND(SMALL('Open 2'!F:F,L145)&gt;1000,SMALL('Open 2'!F:F,L145)&lt;3000),"nt",IF(SMALL('Open 2'!F:F,L145)&gt;3000,"",SMALL('Open 2'!F:F,L145))),"")</f>
        <v/>
      </c>
      <c r="E145" s="130" t="str">
        <f>IF(D145="nt",IFERROR(SMALL('Open 2'!F:F,L145),""),IF(D145&gt;3000,"",IFERROR(SMALL('Open 2'!F:F,L145),"")))</f>
        <v/>
      </c>
      <c r="G145" s="104" t="str">
        <f t="shared" si="3"/>
        <v/>
      </c>
      <c r="J145" s="186"/>
      <c r="K145" s="139"/>
      <c r="L145" s="68">
        <v>144</v>
      </c>
    </row>
    <row r="146" spans="1:12">
      <c r="A146" s="22">
        <f>IFERROR(IF(INDEX('Open 2'!$A:$F,MATCH('Open 2 Results'!$E146,'Open 2'!$F:$F,0),1)&gt;0,INDEX('Open 2'!$A:$F,MATCH('Open 2 Results'!$E146,'Open 2'!$F:$F,0),1),""),"")</f>
        <v>3</v>
      </c>
      <c r="B146" s="95" t="str">
        <f>IFERROR(IF(INDEX('Open 2'!$A:$F,MATCH('Open 2 Results'!$E146,'Open 2'!$F:$F,0),2)&gt;0,INDEX('Open 2'!$A:$F,MATCH('Open 2 Results'!$E146,'Open 2'!$F:$F,0),2),""),"")</f>
        <v>Kaylee Hieronimus</v>
      </c>
      <c r="C146" s="95" t="str">
        <f>IFERROR(IF(INDEX('Open 2'!$A:$F,MATCH('Open 2 Results'!$E146,'Open 2'!$F:$F,0),3)&gt;0,INDEX('Open 2'!$A:$F,MATCH('Open 2 Results'!$E146,'Open 2'!$F:$F,0),3),""),"")</f>
        <v>SV Magnolia Cartel</v>
      </c>
      <c r="D146" s="96" t="str">
        <f>IFERROR(IF(AND(SMALL('Open 2'!F:F,L146)&gt;1000,SMALL('Open 2'!F:F,L146)&lt;3000),"nt",IF(SMALL('Open 2'!F:F,L146)&gt;3000,"",SMALL('Open 2'!F:F,L146))),"")</f>
        <v/>
      </c>
      <c r="E146" s="130" t="str">
        <f>IF(D146="nt",IFERROR(SMALL('Open 2'!F:F,L146),""),IF(D146&gt;3000,"",IFERROR(SMALL('Open 2'!F:F,L146),"")))</f>
        <v/>
      </c>
      <c r="G146" s="104" t="str">
        <f t="shared" si="3"/>
        <v/>
      </c>
      <c r="J146" s="186"/>
      <c r="K146" s="139"/>
      <c r="L146" s="68">
        <v>145</v>
      </c>
    </row>
    <row r="147" spans="1:12">
      <c r="A147" s="22">
        <f>IFERROR(IF(INDEX('Open 2'!$A:$F,MATCH('Open 2 Results'!$E147,'Open 2'!$F:$F,0),1)&gt;0,INDEX('Open 2'!$A:$F,MATCH('Open 2 Results'!$E147,'Open 2'!$F:$F,0),1),""),"")</f>
        <v>3</v>
      </c>
      <c r="B147" s="95" t="str">
        <f>IFERROR(IF(INDEX('Open 2'!$A:$F,MATCH('Open 2 Results'!$E147,'Open 2'!$F:$F,0),2)&gt;0,INDEX('Open 2'!$A:$F,MATCH('Open 2 Results'!$E147,'Open 2'!$F:$F,0),2),""),"")</f>
        <v>Kaylee Hieronimus</v>
      </c>
      <c r="C147" s="95" t="str">
        <f>IFERROR(IF(INDEX('Open 2'!$A:$F,MATCH('Open 2 Results'!$E147,'Open 2'!$F:$F,0),3)&gt;0,INDEX('Open 2'!$A:$F,MATCH('Open 2 Results'!$E147,'Open 2'!$F:$F,0),3),""),"")</f>
        <v>SV Magnolia Cartel</v>
      </c>
      <c r="D147" s="96" t="str">
        <f>IFERROR(IF(AND(SMALL('Open 2'!F:F,L147)&gt;1000,SMALL('Open 2'!F:F,L147)&lt;3000),"nt",IF(SMALL('Open 2'!F:F,L147)&gt;3000,"",SMALL('Open 2'!F:F,L147))),"")</f>
        <v/>
      </c>
      <c r="E147" s="130" t="str">
        <f>IF(D147="nt",IFERROR(SMALL('Open 2'!F:F,L147),""),IF(D147&gt;3000,"",IFERROR(SMALL('Open 2'!F:F,L147),"")))</f>
        <v/>
      </c>
      <c r="G147" s="104" t="str">
        <f t="shared" si="3"/>
        <v/>
      </c>
      <c r="J147" s="186"/>
      <c r="K147" s="139"/>
      <c r="L147" s="68">
        <v>146</v>
      </c>
    </row>
    <row r="148" spans="1:12">
      <c r="A148" s="22">
        <f>IFERROR(IF(INDEX('Open 2'!$A:$F,MATCH('Open 2 Results'!$E148,'Open 2'!$F:$F,0),1)&gt;0,INDEX('Open 2'!$A:$F,MATCH('Open 2 Results'!$E148,'Open 2'!$F:$F,0),1),""),"")</f>
        <v>3</v>
      </c>
      <c r="B148" s="95" t="str">
        <f>IFERROR(IF(INDEX('Open 2'!$A:$F,MATCH('Open 2 Results'!$E148,'Open 2'!$F:$F,0),2)&gt;0,INDEX('Open 2'!$A:$F,MATCH('Open 2 Results'!$E148,'Open 2'!$F:$F,0),2),""),"")</f>
        <v>Kaylee Hieronimus</v>
      </c>
      <c r="C148" s="95" t="str">
        <f>IFERROR(IF(INDEX('Open 2'!$A:$F,MATCH('Open 2 Results'!$E148,'Open 2'!$F:$F,0),3)&gt;0,INDEX('Open 2'!$A:$F,MATCH('Open 2 Results'!$E148,'Open 2'!$F:$F,0),3),""),"")</f>
        <v>SV Magnolia Cartel</v>
      </c>
      <c r="D148" s="96" t="str">
        <f>IFERROR(IF(AND(SMALL('Open 2'!F:F,L148)&gt;1000,SMALL('Open 2'!F:F,L148)&lt;3000),"nt",IF(SMALL('Open 2'!F:F,L148)&gt;3000,"",SMALL('Open 2'!F:F,L148))),"")</f>
        <v/>
      </c>
      <c r="E148" s="130" t="str">
        <f>IF(D148="nt",IFERROR(SMALL('Open 2'!F:F,L148),""),IF(D148&gt;3000,"",IFERROR(SMALL('Open 2'!F:F,L148),"")))</f>
        <v/>
      </c>
      <c r="G148" s="104" t="str">
        <f t="shared" si="3"/>
        <v/>
      </c>
      <c r="J148" s="186"/>
      <c r="K148" s="139"/>
      <c r="L148" s="68">
        <v>147</v>
      </c>
    </row>
    <row r="149" spans="1:12">
      <c r="A149" s="22">
        <f>IFERROR(IF(INDEX('Open 2'!$A:$F,MATCH('Open 2 Results'!$E149,'Open 2'!$F:$F,0),1)&gt;0,INDEX('Open 2'!$A:$F,MATCH('Open 2 Results'!$E149,'Open 2'!$F:$F,0),1),""),"")</f>
        <v>3</v>
      </c>
      <c r="B149" s="95" t="str">
        <f>IFERROR(IF(INDEX('Open 2'!$A:$F,MATCH('Open 2 Results'!$E149,'Open 2'!$F:$F,0),2)&gt;0,INDEX('Open 2'!$A:$F,MATCH('Open 2 Results'!$E149,'Open 2'!$F:$F,0),2),""),"")</f>
        <v>Kaylee Hieronimus</v>
      </c>
      <c r="C149" s="95" t="str">
        <f>IFERROR(IF(INDEX('Open 2'!$A:$F,MATCH('Open 2 Results'!$E149,'Open 2'!$F:$F,0),3)&gt;0,INDEX('Open 2'!$A:$F,MATCH('Open 2 Results'!$E149,'Open 2'!$F:$F,0),3),""),"")</f>
        <v>SV Magnolia Cartel</v>
      </c>
      <c r="D149" s="96" t="str">
        <f>IFERROR(IF(AND(SMALL('Open 2'!F:F,L149)&gt;1000,SMALL('Open 2'!F:F,L149)&lt;3000),"nt",IF(SMALL('Open 2'!F:F,L149)&gt;3000,"",SMALL('Open 2'!F:F,L149))),"")</f>
        <v/>
      </c>
      <c r="E149" s="130" t="str">
        <f>IF(D149="nt",IFERROR(SMALL('Open 2'!F:F,L149),""),IF(D149&gt;3000,"",IFERROR(SMALL('Open 2'!F:F,L149),"")))</f>
        <v/>
      </c>
      <c r="G149" s="104" t="str">
        <f t="shared" si="3"/>
        <v/>
      </c>
      <c r="J149" s="186"/>
      <c r="K149" s="139"/>
      <c r="L149" s="68">
        <v>148</v>
      </c>
    </row>
    <row r="150" spans="1:12">
      <c r="A150" s="22">
        <f>IFERROR(IF(INDEX('Open 2'!$A:$F,MATCH('Open 2 Results'!$E150,'Open 2'!$F:$F,0),1)&gt;0,INDEX('Open 2'!$A:$F,MATCH('Open 2 Results'!$E150,'Open 2'!$F:$F,0),1),""),"")</f>
        <v>3</v>
      </c>
      <c r="B150" s="95" t="str">
        <f>IFERROR(IF(INDEX('Open 2'!$A:$F,MATCH('Open 2 Results'!$E150,'Open 2'!$F:$F,0),2)&gt;0,INDEX('Open 2'!$A:$F,MATCH('Open 2 Results'!$E150,'Open 2'!$F:$F,0),2),""),"")</f>
        <v>Kaylee Hieronimus</v>
      </c>
      <c r="C150" s="95" t="str">
        <f>IFERROR(IF(INDEX('Open 2'!$A:$F,MATCH('Open 2 Results'!$E150,'Open 2'!$F:$F,0),3)&gt;0,INDEX('Open 2'!$A:$F,MATCH('Open 2 Results'!$E150,'Open 2'!$F:$F,0),3),""),"")</f>
        <v>SV Magnolia Cartel</v>
      </c>
      <c r="D150" s="96" t="str">
        <f>IFERROR(IF(AND(SMALL('Open 2'!F:F,L150)&gt;1000,SMALL('Open 2'!F:F,L150)&lt;3000),"nt",IF(SMALL('Open 2'!F:F,L150)&gt;3000,"",SMALL('Open 2'!F:F,L150))),"")</f>
        <v/>
      </c>
      <c r="E150" s="130" t="str">
        <f>IF(D150="nt",IFERROR(SMALL('Open 2'!F:F,L150),""),IF(D150&gt;3000,"",IFERROR(SMALL('Open 2'!F:F,L150),"")))</f>
        <v/>
      </c>
      <c r="G150" s="104" t="str">
        <f t="shared" si="3"/>
        <v/>
      </c>
      <c r="J150" s="186"/>
      <c r="K150" s="139"/>
      <c r="L150" s="68">
        <v>149</v>
      </c>
    </row>
    <row r="151" spans="1:12">
      <c r="A151" s="22">
        <f>IFERROR(IF(INDEX('Open 2'!$A:$F,MATCH('Open 2 Results'!$E151,'Open 2'!$F:$F,0),1)&gt;0,INDEX('Open 2'!$A:$F,MATCH('Open 2 Results'!$E151,'Open 2'!$F:$F,0),1),""),"")</f>
        <v>3</v>
      </c>
      <c r="B151" s="95" t="str">
        <f>IFERROR(IF(INDEX('Open 2'!$A:$F,MATCH('Open 2 Results'!$E151,'Open 2'!$F:$F,0),2)&gt;0,INDEX('Open 2'!$A:$F,MATCH('Open 2 Results'!$E151,'Open 2'!$F:$F,0),2),""),"")</f>
        <v>Kaylee Hieronimus</v>
      </c>
      <c r="C151" s="95" t="str">
        <f>IFERROR(IF(INDEX('Open 2'!$A:$F,MATCH('Open 2 Results'!$E151,'Open 2'!$F:$F,0),3)&gt;0,INDEX('Open 2'!$A:$F,MATCH('Open 2 Results'!$E151,'Open 2'!$F:$F,0),3),""),"")</f>
        <v>SV Magnolia Cartel</v>
      </c>
      <c r="D151" s="96" t="str">
        <f>IFERROR(IF(AND(SMALL('Open 2'!F:F,L151)&gt;1000,SMALL('Open 2'!F:F,L151)&lt;3000),"nt",IF(SMALL('Open 2'!F:F,L151)&gt;3000,"",SMALL('Open 2'!F:F,L151))),"")</f>
        <v/>
      </c>
      <c r="E151" s="130" t="str">
        <f>IF(D151="nt",IFERROR(SMALL('Open 2'!F:F,L151),""),IF(D151&gt;3000,"",IFERROR(SMALL('Open 2'!F:F,L151),"")))</f>
        <v/>
      </c>
      <c r="G151" s="104" t="str">
        <f t="shared" si="3"/>
        <v/>
      </c>
      <c r="J151" s="186"/>
      <c r="K151" s="139"/>
      <c r="L151" s="68">
        <v>150</v>
      </c>
    </row>
    <row r="152" spans="1:12">
      <c r="A152" s="22">
        <f>IFERROR(IF(INDEX('Open 2'!$A:$F,MATCH('Open 2 Results'!$E152,'Open 2'!$F:$F,0),1)&gt;0,INDEX('Open 2'!$A:$F,MATCH('Open 2 Results'!$E152,'Open 2'!$F:$F,0),1),""),"")</f>
        <v>3</v>
      </c>
      <c r="B152" s="95" t="str">
        <f>IFERROR(IF(INDEX('Open 2'!$A:$F,MATCH('Open 2 Results'!$E152,'Open 2'!$F:$F,0),2)&gt;0,INDEX('Open 2'!$A:$F,MATCH('Open 2 Results'!$E152,'Open 2'!$F:$F,0),2),""),"")</f>
        <v>Kaylee Hieronimus</v>
      </c>
      <c r="C152" s="95" t="str">
        <f>IFERROR(IF(INDEX('Open 2'!$A:$F,MATCH('Open 2 Results'!$E152,'Open 2'!$F:$F,0),3)&gt;0,INDEX('Open 2'!$A:$F,MATCH('Open 2 Results'!$E152,'Open 2'!$F:$F,0),3),""),"")</f>
        <v>SV Magnolia Cartel</v>
      </c>
      <c r="D152" s="96" t="str">
        <f>IFERROR(IF(AND(SMALL('Open 2'!F:F,L152)&gt;1000,SMALL('Open 2'!F:F,L152)&lt;3000),"nt",IF(SMALL('Open 2'!F:F,L152)&gt;3000,"",SMALL('Open 2'!F:F,L152))),"")</f>
        <v/>
      </c>
      <c r="E152" s="130" t="str">
        <f>IF(D152="nt",IFERROR(SMALL('Open 2'!F:F,L152),""),IF(D152&gt;3000,"",IFERROR(SMALL('Open 2'!F:F,L152),"")))</f>
        <v/>
      </c>
      <c r="G152" s="104" t="str">
        <f t="shared" si="3"/>
        <v/>
      </c>
      <c r="J152" s="186"/>
      <c r="K152" s="139"/>
      <c r="L152" s="68">
        <v>151</v>
      </c>
    </row>
    <row r="153" spans="1:12">
      <c r="A153" s="22">
        <f>IFERROR(IF(INDEX('Open 2'!$A:$F,MATCH('Open 2 Results'!$E153,'Open 2'!$F:$F,0),1)&gt;0,INDEX('Open 2'!$A:$F,MATCH('Open 2 Results'!$E153,'Open 2'!$F:$F,0),1),""),"")</f>
        <v>3</v>
      </c>
      <c r="B153" s="95" t="str">
        <f>IFERROR(IF(INDEX('Open 2'!$A:$F,MATCH('Open 2 Results'!$E153,'Open 2'!$F:$F,0),2)&gt;0,INDEX('Open 2'!$A:$F,MATCH('Open 2 Results'!$E153,'Open 2'!$F:$F,0),2),""),"")</f>
        <v>Kaylee Hieronimus</v>
      </c>
      <c r="C153" s="95" t="str">
        <f>IFERROR(IF(INDEX('Open 2'!$A:$F,MATCH('Open 2 Results'!$E153,'Open 2'!$F:$F,0),3)&gt;0,INDEX('Open 2'!$A:$F,MATCH('Open 2 Results'!$E153,'Open 2'!$F:$F,0),3),""),"")</f>
        <v>SV Magnolia Cartel</v>
      </c>
      <c r="D153" s="96" t="str">
        <f>IFERROR(IF(AND(SMALL('Open 2'!F:F,L153)&gt;1000,SMALL('Open 2'!F:F,L153)&lt;3000),"nt",IF(SMALL('Open 2'!F:F,L153)&gt;3000,"",SMALL('Open 2'!F:F,L153))),"")</f>
        <v/>
      </c>
      <c r="E153" s="130" t="str">
        <f>IF(D153="nt",IFERROR(SMALL('Open 2'!F:F,L153),""),IF(D153&gt;3000,"",IFERROR(SMALL('Open 2'!F:F,L153),"")))</f>
        <v/>
      </c>
      <c r="G153" s="104" t="str">
        <f t="shared" si="3"/>
        <v/>
      </c>
      <c r="J153" s="186"/>
      <c r="K153" s="139"/>
      <c r="L153" s="68">
        <v>152</v>
      </c>
    </row>
    <row r="154" spans="1:12">
      <c r="A154" s="22">
        <f>IFERROR(IF(INDEX('Open 2'!$A:$F,MATCH('Open 2 Results'!$E154,'Open 2'!$F:$F,0),1)&gt;0,INDEX('Open 2'!$A:$F,MATCH('Open 2 Results'!$E154,'Open 2'!$F:$F,0),1),""),"")</f>
        <v>3</v>
      </c>
      <c r="B154" s="95" t="str">
        <f>IFERROR(IF(INDEX('Open 2'!$A:$F,MATCH('Open 2 Results'!$E154,'Open 2'!$F:$F,0),2)&gt;0,INDEX('Open 2'!$A:$F,MATCH('Open 2 Results'!$E154,'Open 2'!$F:$F,0),2),""),"")</f>
        <v>Kaylee Hieronimus</v>
      </c>
      <c r="C154" s="95" t="str">
        <f>IFERROR(IF(INDEX('Open 2'!$A:$F,MATCH('Open 2 Results'!$E154,'Open 2'!$F:$F,0),3)&gt;0,INDEX('Open 2'!$A:$F,MATCH('Open 2 Results'!$E154,'Open 2'!$F:$F,0),3),""),"")</f>
        <v>SV Magnolia Cartel</v>
      </c>
      <c r="D154" s="96" t="str">
        <f>IFERROR(IF(AND(SMALL('Open 2'!F:F,L154)&gt;1000,SMALL('Open 2'!F:F,L154)&lt;3000),"nt",IF(SMALL('Open 2'!F:F,L154)&gt;3000,"",SMALL('Open 2'!F:F,L154))),"")</f>
        <v/>
      </c>
      <c r="E154" s="130" t="str">
        <f>IF(D154="nt",IFERROR(SMALL('Open 2'!F:F,L154),""),IF(D154&gt;3000,"",IFERROR(SMALL('Open 2'!F:F,L154),"")))</f>
        <v/>
      </c>
      <c r="G154" s="104" t="str">
        <f t="shared" si="3"/>
        <v/>
      </c>
      <c r="J154" s="186"/>
      <c r="K154" s="139"/>
      <c r="L154" s="68">
        <v>153</v>
      </c>
    </row>
    <row r="155" spans="1:12">
      <c r="A155" s="22">
        <f>IFERROR(IF(INDEX('Open 2'!$A:$F,MATCH('Open 2 Results'!$E155,'Open 2'!$F:$F,0),1)&gt;0,INDEX('Open 2'!$A:$F,MATCH('Open 2 Results'!$E155,'Open 2'!$F:$F,0),1),""),"")</f>
        <v>3</v>
      </c>
      <c r="B155" s="95" t="str">
        <f>IFERROR(IF(INDEX('Open 2'!$A:$F,MATCH('Open 2 Results'!$E155,'Open 2'!$F:$F,0),2)&gt;0,INDEX('Open 2'!$A:$F,MATCH('Open 2 Results'!$E155,'Open 2'!$F:$F,0),2),""),"")</f>
        <v>Kaylee Hieronimus</v>
      </c>
      <c r="C155" s="95" t="str">
        <f>IFERROR(IF(INDEX('Open 2'!$A:$F,MATCH('Open 2 Results'!$E155,'Open 2'!$F:$F,0),3)&gt;0,INDEX('Open 2'!$A:$F,MATCH('Open 2 Results'!$E155,'Open 2'!$F:$F,0),3),""),"")</f>
        <v>SV Magnolia Cartel</v>
      </c>
      <c r="D155" s="96" t="str">
        <f>IFERROR(IF(AND(SMALL('Open 2'!F:F,L155)&gt;1000,SMALL('Open 2'!F:F,L155)&lt;3000),"nt",IF(SMALL('Open 2'!F:F,L155)&gt;3000,"",SMALL('Open 2'!F:F,L155))),"")</f>
        <v/>
      </c>
      <c r="E155" s="130" t="str">
        <f>IF(D155="nt",IFERROR(SMALL('Open 2'!F:F,L155),""),IF(D155&gt;3000,"",IFERROR(SMALL('Open 2'!F:F,L155),"")))</f>
        <v/>
      </c>
      <c r="G155" s="104" t="str">
        <f t="shared" si="3"/>
        <v/>
      </c>
      <c r="J155" s="186"/>
      <c r="K155" s="139"/>
      <c r="L155" s="68">
        <v>154</v>
      </c>
    </row>
    <row r="156" spans="1:12">
      <c r="A156" s="22">
        <f>IFERROR(IF(INDEX('Open 2'!$A:$F,MATCH('Open 2 Results'!$E156,'Open 2'!$F:$F,0),1)&gt;0,INDEX('Open 2'!$A:$F,MATCH('Open 2 Results'!$E156,'Open 2'!$F:$F,0),1),""),"")</f>
        <v>3</v>
      </c>
      <c r="B156" s="95" t="str">
        <f>IFERROR(IF(INDEX('Open 2'!$A:$F,MATCH('Open 2 Results'!$E156,'Open 2'!$F:$F,0),2)&gt;0,INDEX('Open 2'!$A:$F,MATCH('Open 2 Results'!$E156,'Open 2'!$F:$F,0),2),""),"")</f>
        <v>Kaylee Hieronimus</v>
      </c>
      <c r="C156" s="95" t="str">
        <f>IFERROR(IF(INDEX('Open 2'!$A:$F,MATCH('Open 2 Results'!$E156,'Open 2'!$F:$F,0),3)&gt;0,INDEX('Open 2'!$A:$F,MATCH('Open 2 Results'!$E156,'Open 2'!$F:$F,0),3),""),"")</f>
        <v>SV Magnolia Cartel</v>
      </c>
      <c r="D156" s="96" t="str">
        <f>IFERROR(IF(AND(SMALL('Open 2'!F:F,L156)&gt;1000,SMALL('Open 2'!F:F,L156)&lt;3000),"nt",IF(SMALL('Open 2'!F:F,L156)&gt;3000,"",SMALL('Open 2'!F:F,L156))),"")</f>
        <v/>
      </c>
      <c r="E156" s="130" t="str">
        <f>IF(D156="nt",IFERROR(SMALL('Open 2'!F:F,L156),""),IF(D156&gt;3000,"",IFERROR(SMALL('Open 2'!F:F,L156),"")))</f>
        <v/>
      </c>
      <c r="G156" s="104" t="str">
        <f t="shared" si="3"/>
        <v/>
      </c>
      <c r="J156" s="186"/>
      <c r="K156" s="139"/>
      <c r="L156" s="68">
        <v>155</v>
      </c>
    </row>
    <row r="157" spans="1:12">
      <c r="A157" s="22">
        <f>IFERROR(IF(INDEX('Open 2'!$A:$F,MATCH('Open 2 Results'!$E157,'Open 2'!$F:$F,0),1)&gt;0,INDEX('Open 2'!$A:$F,MATCH('Open 2 Results'!$E157,'Open 2'!$F:$F,0),1),""),"")</f>
        <v>3</v>
      </c>
      <c r="B157" s="95" t="str">
        <f>IFERROR(IF(INDEX('Open 2'!$A:$F,MATCH('Open 2 Results'!$E157,'Open 2'!$F:$F,0),2)&gt;0,INDEX('Open 2'!$A:$F,MATCH('Open 2 Results'!$E157,'Open 2'!$F:$F,0),2),""),"")</f>
        <v>Kaylee Hieronimus</v>
      </c>
      <c r="C157" s="95" t="str">
        <f>IFERROR(IF(INDEX('Open 2'!$A:$F,MATCH('Open 2 Results'!$E157,'Open 2'!$F:$F,0),3)&gt;0,INDEX('Open 2'!$A:$F,MATCH('Open 2 Results'!$E157,'Open 2'!$F:$F,0),3),""),"")</f>
        <v>SV Magnolia Cartel</v>
      </c>
      <c r="D157" s="96" t="str">
        <f>IFERROR(IF(AND(SMALL('Open 2'!F:F,L157)&gt;1000,SMALL('Open 2'!F:F,L157)&lt;3000),"nt",IF(SMALL('Open 2'!F:F,L157)&gt;3000,"",SMALL('Open 2'!F:F,L157))),"")</f>
        <v/>
      </c>
      <c r="E157" s="130" t="str">
        <f>IF(D157="nt",IFERROR(SMALL('Open 2'!F:F,L157),""),IF(D157&gt;3000,"",IFERROR(SMALL('Open 2'!F:F,L157),"")))</f>
        <v/>
      </c>
      <c r="G157" s="104" t="str">
        <f t="shared" si="3"/>
        <v/>
      </c>
      <c r="J157" s="186"/>
      <c r="K157" s="139"/>
      <c r="L157" s="68">
        <v>156</v>
      </c>
    </row>
    <row r="158" spans="1:12">
      <c r="A158" s="22">
        <f>IFERROR(IF(INDEX('Open 2'!$A:$F,MATCH('Open 2 Results'!$E158,'Open 2'!$F:$F,0),1)&gt;0,INDEX('Open 2'!$A:$F,MATCH('Open 2 Results'!$E158,'Open 2'!$F:$F,0),1),""),"")</f>
        <v>3</v>
      </c>
      <c r="B158" s="95" t="str">
        <f>IFERROR(IF(INDEX('Open 2'!$A:$F,MATCH('Open 2 Results'!$E158,'Open 2'!$F:$F,0),2)&gt;0,INDEX('Open 2'!$A:$F,MATCH('Open 2 Results'!$E158,'Open 2'!$F:$F,0),2),""),"")</f>
        <v>Kaylee Hieronimus</v>
      </c>
      <c r="C158" s="95" t="str">
        <f>IFERROR(IF(INDEX('Open 2'!$A:$F,MATCH('Open 2 Results'!$E158,'Open 2'!$F:$F,0),3)&gt;0,INDEX('Open 2'!$A:$F,MATCH('Open 2 Results'!$E158,'Open 2'!$F:$F,0),3),""),"")</f>
        <v>SV Magnolia Cartel</v>
      </c>
      <c r="D158" s="96" t="str">
        <f>IFERROR(IF(AND(SMALL('Open 2'!F:F,L158)&gt;1000,SMALL('Open 2'!F:F,L158)&lt;3000),"nt",IF(SMALL('Open 2'!F:F,L158)&gt;3000,"",SMALL('Open 2'!F:F,L158))),"")</f>
        <v/>
      </c>
      <c r="E158" s="130" t="str">
        <f>IF(D158="nt",IFERROR(SMALL('Open 2'!F:F,L158),""),IF(D158&gt;3000,"",IFERROR(SMALL('Open 2'!F:F,L158),"")))</f>
        <v/>
      </c>
      <c r="G158" s="104" t="str">
        <f t="shared" si="3"/>
        <v/>
      </c>
      <c r="J158" s="186"/>
      <c r="K158" s="139"/>
      <c r="L158" s="68">
        <v>157</v>
      </c>
    </row>
    <row r="159" spans="1:12">
      <c r="A159" s="22">
        <f>IFERROR(IF(INDEX('Open 2'!$A:$F,MATCH('Open 2 Results'!$E159,'Open 2'!$F:$F,0),1)&gt;0,INDEX('Open 2'!$A:$F,MATCH('Open 2 Results'!$E159,'Open 2'!$F:$F,0),1),""),"")</f>
        <v>3</v>
      </c>
      <c r="B159" s="95" t="str">
        <f>IFERROR(IF(INDEX('Open 2'!$A:$F,MATCH('Open 2 Results'!$E159,'Open 2'!$F:$F,0),2)&gt;0,INDEX('Open 2'!$A:$F,MATCH('Open 2 Results'!$E159,'Open 2'!$F:$F,0),2),""),"")</f>
        <v>Kaylee Hieronimus</v>
      </c>
      <c r="C159" s="95" t="str">
        <f>IFERROR(IF(INDEX('Open 2'!$A:$F,MATCH('Open 2 Results'!$E159,'Open 2'!$F:$F,0),3)&gt;0,INDEX('Open 2'!$A:$F,MATCH('Open 2 Results'!$E159,'Open 2'!$F:$F,0),3),""),"")</f>
        <v>SV Magnolia Cartel</v>
      </c>
      <c r="D159" s="96" t="str">
        <f>IFERROR(IF(AND(SMALL('Open 2'!F:F,L159)&gt;1000,SMALL('Open 2'!F:F,L159)&lt;3000),"nt",IF(SMALL('Open 2'!F:F,L159)&gt;3000,"",SMALL('Open 2'!F:F,L159))),"")</f>
        <v/>
      </c>
      <c r="E159" s="130" t="str">
        <f>IF(D159="nt",IFERROR(SMALL('Open 2'!F:F,L159),""),IF(D159&gt;3000,"",IFERROR(SMALL('Open 2'!F:F,L159),"")))</f>
        <v/>
      </c>
      <c r="G159" s="104" t="str">
        <f t="shared" si="3"/>
        <v/>
      </c>
      <c r="J159" s="186"/>
      <c r="K159" s="139"/>
      <c r="L159" s="68">
        <v>158</v>
      </c>
    </row>
    <row r="160" spans="1:12">
      <c r="A160" s="22">
        <f>IFERROR(IF(INDEX('Open 2'!$A:$F,MATCH('Open 2 Results'!$E160,'Open 2'!$F:$F,0),1)&gt;0,INDEX('Open 2'!$A:$F,MATCH('Open 2 Results'!$E160,'Open 2'!$F:$F,0),1),""),"")</f>
        <v>3</v>
      </c>
      <c r="B160" s="95" t="str">
        <f>IFERROR(IF(INDEX('Open 2'!$A:$F,MATCH('Open 2 Results'!$E160,'Open 2'!$F:$F,0),2)&gt;0,INDEX('Open 2'!$A:$F,MATCH('Open 2 Results'!$E160,'Open 2'!$F:$F,0),2),""),"")</f>
        <v>Kaylee Hieronimus</v>
      </c>
      <c r="C160" s="95" t="str">
        <f>IFERROR(IF(INDEX('Open 2'!$A:$F,MATCH('Open 2 Results'!$E160,'Open 2'!$F:$F,0),3)&gt;0,INDEX('Open 2'!$A:$F,MATCH('Open 2 Results'!$E160,'Open 2'!$F:$F,0),3),""),"")</f>
        <v>SV Magnolia Cartel</v>
      </c>
      <c r="D160" s="96" t="str">
        <f>IFERROR(IF(AND(SMALL('Open 2'!F:F,L160)&gt;1000,SMALL('Open 2'!F:F,L160)&lt;3000),"nt",IF(SMALL('Open 2'!F:F,L160)&gt;3000,"",SMALL('Open 2'!F:F,L160))),"")</f>
        <v/>
      </c>
      <c r="E160" s="130" t="str">
        <f>IF(D160="nt",IFERROR(SMALL('Open 2'!F:F,L160),""),IF(D160&gt;3000,"",IFERROR(SMALL('Open 2'!F:F,L160),"")))</f>
        <v/>
      </c>
      <c r="G160" s="104" t="str">
        <f t="shared" si="3"/>
        <v/>
      </c>
      <c r="J160" s="186"/>
      <c r="K160" s="139"/>
      <c r="L160" s="68">
        <v>159</v>
      </c>
    </row>
    <row r="161" spans="1:12">
      <c r="A161" s="22">
        <f>IFERROR(IF(INDEX('Open 2'!$A:$F,MATCH('Open 2 Results'!$E161,'Open 2'!$F:$F,0),1)&gt;0,INDEX('Open 2'!$A:$F,MATCH('Open 2 Results'!$E161,'Open 2'!$F:$F,0),1),""),"")</f>
        <v>3</v>
      </c>
      <c r="B161" s="95" t="str">
        <f>IFERROR(IF(INDEX('Open 2'!$A:$F,MATCH('Open 2 Results'!$E161,'Open 2'!$F:$F,0),2)&gt;0,INDEX('Open 2'!$A:$F,MATCH('Open 2 Results'!$E161,'Open 2'!$F:$F,0),2),""),"")</f>
        <v>Kaylee Hieronimus</v>
      </c>
      <c r="C161" s="95" t="str">
        <f>IFERROR(IF(INDEX('Open 2'!$A:$F,MATCH('Open 2 Results'!$E161,'Open 2'!$F:$F,0),3)&gt;0,INDEX('Open 2'!$A:$F,MATCH('Open 2 Results'!$E161,'Open 2'!$F:$F,0),3),""),"")</f>
        <v>SV Magnolia Cartel</v>
      </c>
      <c r="D161" s="96" t="str">
        <f>IFERROR(IF(AND(SMALL('Open 2'!F:F,L161)&gt;1000,SMALL('Open 2'!F:F,L161)&lt;3000),"nt",IF(SMALL('Open 2'!F:F,L161)&gt;3000,"",SMALL('Open 2'!F:F,L161))),"")</f>
        <v/>
      </c>
      <c r="E161" s="130" t="str">
        <f>IF(D161="nt",IFERROR(SMALL('Open 2'!F:F,L161),""),IF(D161&gt;3000,"",IFERROR(SMALL('Open 2'!F:F,L161),"")))</f>
        <v/>
      </c>
      <c r="G161" s="104" t="str">
        <f t="shared" si="3"/>
        <v/>
      </c>
      <c r="J161" s="186"/>
      <c r="K161" s="139"/>
      <c r="L161" s="68">
        <v>160</v>
      </c>
    </row>
    <row r="162" spans="1:12">
      <c r="A162" s="22">
        <f>IFERROR(IF(INDEX('Open 2'!$A:$F,MATCH('Open 2 Results'!$E162,'Open 2'!$F:$F,0),1)&gt;0,INDEX('Open 2'!$A:$F,MATCH('Open 2 Results'!$E162,'Open 2'!$F:$F,0),1),""),"")</f>
        <v>3</v>
      </c>
      <c r="B162" s="95" t="str">
        <f>IFERROR(IF(INDEX('Open 2'!$A:$F,MATCH('Open 2 Results'!$E162,'Open 2'!$F:$F,0),2)&gt;0,INDEX('Open 2'!$A:$F,MATCH('Open 2 Results'!$E162,'Open 2'!$F:$F,0),2),""),"")</f>
        <v>Kaylee Hieronimus</v>
      </c>
      <c r="C162" s="95" t="str">
        <f>IFERROR(IF(INDEX('Open 2'!$A:$F,MATCH('Open 2 Results'!$E162,'Open 2'!$F:$F,0),3)&gt;0,INDEX('Open 2'!$A:$F,MATCH('Open 2 Results'!$E162,'Open 2'!$F:$F,0),3),""),"")</f>
        <v>SV Magnolia Cartel</v>
      </c>
      <c r="D162" s="96" t="str">
        <f>IFERROR(IF(AND(SMALL('Open 2'!F:F,L162)&gt;1000,SMALL('Open 2'!F:F,L162)&lt;3000),"nt",IF(SMALL('Open 2'!F:F,L162)&gt;3000,"",SMALL('Open 2'!F:F,L162))),"")</f>
        <v/>
      </c>
      <c r="E162" s="130" t="str">
        <f>IF(D162="nt",IFERROR(SMALL('Open 2'!F:F,L162),""),IF(D162&gt;3000,"",IFERROR(SMALL('Open 2'!F:F,L162),"")))</f>
        <v/>
      </c>
      <c r="G162" s="104" t="str">
        <f t="shared" si="3"/>
        <v/>
      </c>
      <c r="J162" s="186"/>
      <c r="K162" s="139"/>
      <c r="L162" s="68">
        <v>161</v>
      </c>
    </row>
    <row r="163" spans="1:12">
      <c r="A163" s="22">
        <f>IFERROR(IF(INDEX('Open 2'!$A:$F,MATCH('Open 2 Results'!$E163,'Open 2'!$F:$F,0),1)&gt;0,INDEX('Open 2'!$A:$F,MATCH('Open 2 Results'!$E163,'Open 2'!$F:$F,0),1),""),"")</f>
        <v>3</v>
      </c>
      <c r="B163" s="95" t="str">
        <f>IFERROR(IF(INDEX('Open 2'!$A:$F,MATCH('Open 2 Results'!$E163,'Open 2'!$F:$F,0),2)&gt;0,INDEX('Open 2'!$A:$F,MATCH('Open 2 Results'!$E163,'Open 2'!$F:$F,0),2),""),"")</f>
        <v>Kaylee Hieronimus</v>
      </c>
      <c r="C163" s="95" t="str">
        <f>IFERROR(IF(INDEX('Open 2'!$A:$F,MATCH('Open 2 Results'!$E163,'Open 2'!$F:$F,0),3)&gt;0,INDEX('Open 2'!$A:$F,MATCH('Open 2 Results'!$E163,'Open 2'!$F:$F,0),3),""),"")</f>
        <v>SV Magnolia Cartel</v>
      </c>
      <c r="D163" s="96" t="str">
        <f>IFERROR(IF(AND(SMALL('Open 2'!F:F,L163)&gt;1000,SMALL('Open 2'!F:F,L163)&lt;3000),"nt",IF(SMALL('Open 2'!F:F,L163)&gt;3000,"",SMALL('Open 2'!F:F,L163))),"")</f>
        <v/>
      </c>
      <c r="E163" s="130" t="str">
        <f>IF(D163="nt",IFERROR(SMALL('Open 2'!F:F,L163),""),IF(D163&gt;3000,"",IFERROR(SMALL('Open 2'!F:F,L163),"")))</f>
        <v/>
      </c>
      <c r="G163" s="104" t="str">
        <f t="shared" si="3"/>
        <v/>
      </c>
      <c r="J163" s="186"/>
      <c r="K163" s="139"/>
      <c r="L163" s="68">
        <v>162</v>
      </c>
    </row>
    <row r="164" spans="1:12">
      <c r="A164" s="22">
        <f>IFERROR(IF(INDEX('Open 2'!$A:$F,MATCH('Open 2 Results'!$E164,'Open 2'!$F:$F,0),1)&gt;0,INDEX('Open 2'!$A:$F,MATCH('Open 2 Results'!$E164,'Open 2'!$F:$F,0),1),""),"")</f>
        <v>3</v>
      </c>
      <c r="B164" s="95" t="str">
        <f>IFERROR(IF(INDEX('Open 2'!$A:$F,MATCH('Open 2 Results'!$E164,'Open 2'!$F:$F,0),2)&gt;0,INDEX('Open 2'!$A:$F,MATCH('Open 2 Results'!$E164,'Open 2'!$F:$F,0),2),""),"")</f>
        <v>Kaylee Hieronimus</v>
      </c>
      <c r="C164" s="95" t="str">
        <f>IFERROR(IF(INDEX('Open 2'!$A:$F,MATCH('Open 2 Results'!$E164,'Open 2'!$F:$F,0),3)&gt;0,INDEX('Open 2'!$A:$F,MATCH('Open 2 Results'!$E164,'Open 2'!$F:$F,0),3),""),"")</f>
        <v>SV Magnolia Cartel</v>
      </c>
      <c r="D164" s="96" t="str">
        <f>IFERROR(IF(AND(SMALL('Open 2'!F:F,L164)&gt;1000,SMALL('Open 2'!F:F,L164)&lt;3000),"nt",IF(SMALL('Open 2'!F:F,L164)&gt;3000,"",SMALL('Open 2'!F:F,L164))),"")</f>
        <v/>
      </c>
      <c r="E164" s="130" t="str">
        <f>IF(D164="nt",IFERROR(SMALL('Open 2'!F:F,L164),""),IF(D164&gt;3000,"",IFERROR(SMALL('Open 2'!F:F,L164),"")))</f>
        <v/>
      </c>
      <c r="G164" s="104" t="str">
        <f t="shared" si="3"/>
        <v/>
      </c>
      <c r="J164" s="186"/>
      <c r="K164" s="139"/>
      <c r="L164" s="68">
        <v>163</v>
      </c>
    </row>
    <row r="165" spans="1:12">
      <c r="A165" s="22">
        <f>IFERROR(IF(INDEX('Open 2'!$A:$F,MATCH('Open 2 Results'!$E165,'Open 2'!$F:$F,0),1)&gt;0,INDEX('Open 2'!$A:$F,MATCH('Open 2 Results'!$E165,'Open 2'!$F:$F,0),1),""),"")</f>
        <v>3</v>
      </c>
      <c r="B165" s="95" t="str">
        <f>IFERROR(IF(INDEX('Open 2'!$A:$F,MATCH('Open 2 Results'!$E165,'Open 2'!$F:$F,0),2)&gt;0,INDEX('Open 2'!$A:$F,MATCH('Open 2 Results'!$E165,'Open 2'!$F:$F,0),2),""),"")</f>
        <v>Kaylee Hieronimus</v>
      </c>
      <c r="C165" s="95" t="str">
        <f>IFERROR(IF(INDEX('Open 2'!$A:$F,MATCH('Open 2 Results'!$E165,'Open 2'!$F:$F,0),3)&gt;0,INDEX('Open 2'!$A:$F,MATCH('Open 2 Results'!$E165,'Open 2'!$F:$F,0),3),""),"")</f>
        <v>SV Magnolia Cartel</v>
      </c>
      <c r="D165" s="96" t="str">
        <f>IFERROR(IF(AND(SMALL('Open 2'!F:F,L165)&gt;1000,SMALL('Open 2'!F:F,L165)&lt;3000),"nt",IF(SMALL('Open 2'!F:F,L165)&gt;3000,"",SMALL('Open 2'!F:F,L165))),"")</f>
        <v/>
      </c>
      <c r="E165" s="130" t="str">
        <f>IF(D165="nt",IFERROR(SMALL('Open 2'!F:F,L165),""),IF(D165&gt;3000,"",IFERROR(SMALL('Open 2'!F:F,L165),"")))</f>
        <v/>
      </c>
      <c r="G165" s="104" t="str">
        <f t="shared" si="3"/>
        <v/>
      </c>
      <c r="J165" s="186"/>
      <c r="K165" s="139"/>
      <c r="L165" s="68">
        <v>164</v>
      </c>
    </row>
    <row r="166" spans="1:12">
      <c r="A166" s="22">
        <f>IFERROR(IF(INDEX('Open 2'!$A:$F,MATCH('Open 2 Results'!$E166,'Open 2'!$F:$F,0),1)&gt;0,INDEX('Open 2'!$A:$F,MATCH('Open 2 Results'!$E166,'Open 2'!$F:$F,0),1),""),"")</f>
        <v>3</v>
      </c>
      <c r="B166" s="95" t="str">
        <f>IFERROR(IF(INDEX('Open 2'!$A:$F,MATCH('Open 2 Results'!$E166,'Open 2'!$F:$F,0),2)&gt;0,INDEX('Open 2'!$A:$F,MATCH('Open 2 Results'!$E166,'Open 2'!$F:$F,0),2),""),"")</f>
        <v>Kaylee Hieronimus</v>
      </c>
      <c r="C166" s="95" t="str">
        <f>IFERROR(IF(INDEX('Open 2'!$A:$F,MATCH('Open 2 Results'!$E166,'Open 2'!$F:$F,0),3)&gt;0,INDEX('Open 2'!$A:$F,MATCH('Open 2 Results'!$E166,'Open 2'!$F:$F,0),3),""),"")</f>
        <v>SV Magnolia Cartel</v>
      </c>
      <c r="D166" s="96" t="str">
        <f>IFERROR(IF(AND(SMALL('Open 2'!F:F,L166)&gt;1000,SMALL('Open 2'!F:F,L166)&lt;3000),"nt",IF(SMALL('Open 2'!F:F,L166)&gt;3000,"",SMALL('Open 2'!F:F,L166))),"")</f>
        <v/>
      </c>
      <c r="E166" s="130" t="str">
        <f>IF(D166="nt",IFERROR(SMALL('Open 2'!F:F,L166),""),IF(D166&gt;3000,"",IFERROR(SMALL('Open 2'!F:F,L166),"")))</f>
        <v/>
      </c>
      <c r="G166" s="104" t="str">
        <f t="shared" si="3"/>
        <v/>
      </c>
      <c r="J166" s="186"/>
      <c r="K166" s="139"/>
      <c r="L166" s="68">
        <v>165</v>
      </c>
    </row>
    <row r="167" spans="1:12">
      <c r="A167" s="22">
        <f>IFERROR(IF(INDEX('Open 2'!$A:$F,MATCH('Open 2 Results'!$E167,'Open 2'!$F:$F,0),1)&gt;0,INDEX('Open 2'!$A:$F,MATCH('Open 2 Results'!$E167,'Open 2'!$F:$F,0),1),""),"")</f>
        <v>3</v>
      </c>
      <c r="B167" s="95" t="str">
        <f>IFERROR(IF(INDEX('Open 2'!$A:$F,MATCH('Open 2 Results'!$E167,'Open 2'!$F:$F,0),2)&gt;0,INDEX('Open 2'!$A:$F,MATCH('Open 2 Results'!$E167,'Open 2'!$F:$F,0),2),""),"")</f>
        <v>Kaylee Hieronimus</v>
      </c>
      <c r="C167" s="95" t="str">
        <f>IFERROR(IF(INDEX('Open 2'!$A:$F,MATCH('Open 2 Results'!$E167,'Open 2'!$F:$F,0),3)&gt;0,INDEX('Open 2'!$A:$F,MATCH('Open 2 Results'!$E167,'Open 2'!$F:$F,0),3),""),"")</f>
        <v>SV Magnolia Cartel</v>
      </c>
      <c r="D167" s="96" t="str">
        <f>IFERROR(IF(AND(SMALL('Open 2'!F:F,L167)&gt;1000,SMALL('Open 2'!F:F,L167)&lt;3000),"nt",IF(SMALL('Open 2'!F:F,L167)&gt;3000,"",SMALL('Open 2'!F:F,L167))),"")</f>
        <v/>
      </c>
      <c r="E167" s="130" t="str">
        <f>IF(D167="nt",IFERROR(SMALL('Open 2'!F:F,L167),""),IF(D167&gt;3000,"",IFERROR(SMALL('Open 2'!F:F,L167),"")))</f>
        <v/>
      </c>
      <c r="G167" s="104" t="str">
        <f t="shared" si="3"/>
        <v/>
      </c>
      <c r="J167" s="186"/>
      <c r="K167" s="139"/>
      <c r="L167" s="68">
        <v>166</v>
      </c>
    </row>
    <row r="168" spans="1:12">
      <c r="A168" s="22">
        <f>IFERROR(IF(INDEX('Open 2'!$A:$F,MATCH('Open 2 Results'!$E168,'Open 2'!$F:$F,0),1)&gt;0,INDEX('Open 2'!$A:$F,MATCH('Open 2 Results'!$E168,'Open 2'!$F:$F,0),1),""),"")</f>
        <v>3</v>
      </c>
      <c r="B168" s="95" t="str">
        <f>IFERROR(IF(INDEX('Open 2'!$A:$F,MATCH('Open 2 Results'!$E168,'Open 2'!$F:$F,0),2)&gt;0,INDEX('Open 2'!$A:$F,MATCH('Open 2 Results'!$E168,'Open 2'!$F:$F,0),2),""),"")</f>
        <v>Kaylee Hieronimus</v>
      </c>
      <c r="C168" s="95" t="str">
        <f>IFERROR(IF(INDEX('Open 2'!$A:$F,MATCH('Open 2 Results'!$E168,'Open 2'!$F:$F,0),3)&gt;0,INDEX('Open 2'!$A:$F,MATCH('Open 2 Results'!$E168,'Open 2'!$F:$F,0),3),""),"")</f>
        <v>SV Magnolia Cartel</v>
      </c>
      <c r="D168" s="96" t="str">
        <f>IFERROR(IF(AND(SMALL('Open 2'!F:F,L168)&gt;1000,SMALL('Open 2'!F:F,L168)&lt;3000),"nt",IF(SMALL('Open 2'!F:F,L168)&gt;3000,"",SMALL('Open 2'!F:F,L168))),"")</f>
        <v/>
      </c>
      <c r="E168" s="130" t="str">
        <f>IF(D168="nt",IFERROR(SMALL('Open 2'!F:F,L168),""),IF(D168&gt;3000,"",IFERROR(SMALL('Open 2'!F:F,L168),"")))</f>
        <v/>
      </c>
      <c r="G168" s="104" t="str">
        <f t="shared" si="3"/>
        <v/>
      </c>
      <c r="J168" s="186"/>
      <c r="K168" s="139"/>
      <c r="L168" s="68">
        <v>167</v>
      </c>
    </row>
    <row r="169" spans="1:12">
      <c r="A169" s="22">
        <f>IFERROR(IF(INDEX('Open 2'!$A:$F,MATCH('Open 2 Results'!$E169,'Open 2'!$F:$F,0),1)&gt;0,INDEX('Open 2'!$A:$F,MATCH('Open 2 Results'!$E169,'Open 2'!$F:$F,0),1),""),"")</f>
        <v>3</v>
      </c>
      <c r="B169" s="95" t="str">
        <f>IFERROR(IF(INDEX('Open 2'!$A:$F,MATCH('Open 2 Results'!$E169,'Open 2'!$F:$F,0),2)&gt;0,INDEX('Open 2'!$A:$F,MATCH('Open 2 Results'!$E169,'Open 2'!$F:$F,0),2),""),"")</f>
        <v>Kaylee Hieronimus</v>
      </c>
      <c r="C169" s="95" t="str">
        <f>IFERROR(IF(INDEX('Open 2'!$A:$F,MATCH('Open 2 Results'!$E169,'Open 2'!$F:$F,0),3)&gt;0,INDEX('Open 2'!$A:$F,MATCH('Open 2 Results'!$E169,'Open 2'!$F:$F,0),3),""),"")</f>
        <v>SV Magnolia Cartel</v>
      </c>
      <c r="D169" s="96" t="str">
        <f>IFERROR(IF(AND(SMALL('Open 2'!F:F,L169)&gt;1000,SMALL('Open 2'!F:F,L169)&lt;3000),"nt",IF(SMALL('Open 2'!F:F,L169)&gt;3000,"",SMALL('Open 2'!F:F,L169))),"")</f>
        <v/>
      </c>
      <c r="E169" s="130" t="str">
        <f>IF(D169="nt",IFERROR(SMALL('Open 2'!F:F,L169),""),IF(D169&gt;3000,"",IFERROR(SMALL('Open 2'!F:F,L169),"")))</f>
        <v/>
      </c>
      <c r="G169" s="104" t="str">
        <f t="shared" si="3"/>
        <v/>
      </c>
      <c r="J169" s="186"/>
      <c r="K169" s="139"/>
      <c r="L169" s="68">
        <v>168</v>
      </c>
    </row>
    <row r="170" spans="1:12">
      <c r="A170" s="22">
        <f>IFERROR(IF(INDEX('Open 2'!$A:$F,MATCH('Open 2 Results'!$E170,'Open 2'!$F:$F,0),1)&gt;0,INDEX('Open 2'!$A:$F,MATCH('Open 2 Results'!$E170,'Open 2'!$F:$F,0),1),""),"")</f>
        <v>3</v>
      </c>
      <c r="B170" s="95" t="str">
        <f>IFERROR(IF(INDEX('Open 2'!$A:$F,MATCH('Open 2 Results'!$E170,'Open 2'!$F:$F,0),2)&gt;0,INDEX('Open 2'!$A:$F,MATCH('Open 2 Results'!$E170,'Open 2'!$F:$F,0),2),""),"")</f>
        <v>Kaylee Hieronimus</v>
      </c>
      <c r="C170" s="95" t="str">
        <f>IFERROR(IF(INDEX('Open 2'!$A:$F,MATCH('Open 2 Results'!$E170,'Open 2'!$F:$F,0),3)&gt;0,INDEX('Open 2'!$A:$F,MATCH('Open 2 Results'!$E170,'Open 2'!$F:$F,0),3),""),"")</f>
        <v>SV Magnolia Cartel</v>
      </c>
      <c r="D170" s="96" t="str">
        <f>IFERROR(IF(AND(SMALL('Open 2'!F:F,L170)&gt;1000,SMALL('Open 2'!F:F,L170)&lt;3000),"nt",IF(SMALL('Open 2'!F:F,L170)&gt;3000,"",SMALL('Open 2'!F:F,L170))),"")</f>
        <v/>
      </c>
      <c r="E170" s="130" t="str">
        <f>IF(D170="nt",IFERROR(SMALL('Open 2'!F:F,L170),""),IF(D170&gt;3000,"",IFERROR(SMALL('Open 2'!F:F,L170),"")))</f>
        <v/>
      </c>
      <c r="G170" s="104" t="str">
        <f t="shared" si="3"/>
        <v/>
      </c>
      <c r="J170" s="186"/>
      <c r="K170" s="139"/>
      <c r="L170" s="68">
        <v>169</v>
      </c>
    </row>
    <row r="171" spans="1:12">
      <c r="A171" s="22">
        <f>IFERROR(IF(INDEX('Open 2'!$A:$F,MATCH('Open 2 Results'!$E171,'Open 2'!$F:$F,0),1)&gt;0,INDEX('Open 2'!$A:$F,MATCH('Open 2 Results'!$E171,'Open 2'!$F:$F,0),1),""),"")</f>
        <v>3</v>
      </c>
      <c r="B171" s="95" t="str">
        <f>IFERROR(IF(INDEX('Open 2'!$A:$F,MATCH('Open 2 Results'!$E171,'Open 2'!$F:$F,0),2)&gt;0,INDEX('Open 2'!$A:$F,MATCH('Open 2 Results'!$E171,'Open 2'!$F:$F,0),2),""),"")</f>
        <v>Kaylee Hieronimus</v>
      </c>
      <c r="C171" s="95" t="str">
        <f>IFERROR(IF(INDEX('Open 2'!$A:$F,MATCH('Open 2 Results'!$E171,'Open 2'!$F:$F,0),3)&gt;0,INDEX('Open 2'!$A:$F,MATCH('Open 2 Results'!$E171,'Open 2'!$F:$F,0),3),""),"")</f>
        <v>SV Magnolia Cartel</v>
      </c>
      <c r="D171" s="96" t="str">
        <f>IFERROR(IF(AND(SMALL('Open 2'!F:F,L171)&gt;1000,SMALL('Open 2'!F:F,L171)&lt;3000),"nt",IF(SMALL('Open 2'!F:F,L171)&gt;3000,"",SMALL('Open 2'!F:F,L171))),"")</f>
        <v/>
      </c>
      <c r="E171" s="130" t="str">
        <f>IF(D171="nt",IFERROR(SMALL('Open 2'!F:F,L171),""),IF(D171&gt;3000,"",IFERROR(SMALL('Open 2'!F:F,L171),"")))</f>
        <v/>
      </c>
      <c r="G171" s="104" t="str">
        <f t="shared" si="3"/>
        <v/>
      </c>
      <c r="J171" s="186"/>
      <c r="K171" s="139"/>
      <c r="L171" s="68">
        <v>170</v>
      </c>
    </row>
    <row r="172" spans="1:12">
      <c r="A172" s="22">
        <f>IFERROR(IF(INDEX('Open 2'!$A:$F,MATCH('Open 2 Results'!$E172,'Open 2'!$F:$F,0),1)&gt;0,INDEX('Open 2'!$A:$F,MATCH('Open 2 Results'!$E172,'Open 2'!$F:$F,0),1),""),"")</f>
        <v>3</v>
      </c>
      <c r="B172" s="95" t="str">
        <f>IFERROR(IF(INDEX('Open 2'!$A:$F,MATCH('Open 2 Results'!$E172,'Open 2'!$F:$F,0),2)&gt;0,INDEX('Open 2'!$A:$F,MATCH('Open 2 Results'!$E172,'Open 2'!$F:$F,0),2),""),"")</f>
        <v>Kaylee Hieronimus</v>
      </c>
      <c r="C172" s="95" t="str">
        <f>IFERROR(IF(INDEX('Open 2'!$A:$F,MATCH('Open 2 Results'!$E172,'Open 2'!$F:$F,0),3)&gt;0,INDEX('Open 2'!$A:$F,MATCH('Open 2 Results'!$E172,'Open 2'!$F:$F,0),3),""),"")</f>
        <v>SV Magnolia Cartel</v>
      </c>
      <c r="D172" s="96" t="str">
        <f>IFERROR(IF(AND(SMALL('Open 2'!F:F,L172)&gt;1000,SMALL('Open 2'!F:F,L172)&lt;3000),"nt",IF(SMALL('Open 2'!F:F,L172)&gt;3000,"",SMALL('Open 2'!F:F,L172))),"")</f>
        <v/>
      </c>
      <c r="E172" s="130" t="str">
        <f>IF(D172="nt",IFERROR(SMALL('Open 2'!F:F,L172),""),IF(D172&gt;3000,"",IFERROR(SMALL('Open 2'!F:F,L172),"")))</f>
        <v/>
      </c>
      <c r="G172" s="104" t="str">
        <f t="shared" si="3"/>
        <v/>
      </c>
      <c r="J172" s="186"/>
      <c r="K172" s="139"/>
      <c r="L172" s="68">
        <v>171</v>
      </c>
    </row>
    <row r="173" spans="1:12">
      <c r="A173" s="22">
        <f>IFERROR(IF(INDEX('Open 2'!$A:$F,MATCH('Open 2 Results'!$E173,'Open 2'!$F:$F,0),1)&gt;0,INDEX('Open 2'!$A:$F,MATCH('Open 2 Results'!$E173,'Open 2'!$F:$F,0),1),""),"")</f>
        <v>3</v>
      </c>
      <c r="B173" s="95" t="str">
        <f>IFERROR(IF(INDEX('Open 2'!$A:$F,MATCH('Open 2 Results'!$E173,'Open 2'!$F:$F,0),2)&gt;0,INDEX('Open 2'!$A:$F,MATCH('Open 2 Results'!$E173,'Open 2'!$F:$F,0),2),""),"")</f>
        <v>Kaylee Hieronimus</v>
      </c>
      <c r="C173" s="95" t="str">
        <f>IFERROR(IF(INDEX('Open 2'!$A:$F,MATCH('Open 2 Results'!$E173,'Open 2'!$F:$F,0),3)&gt;0,INDEX('Open 2'!$A:$F,MATCH('Open 2 Results'!$E173,'Open 2'!$F:$F,0),3),""),"")</f>
        <v>SV Magnolia Cartel</v>
      </c>
      <c r="D173" s="96" t="str">
        <f>IFERROR(IF(AND(SMALL('Open 2'!F:F,L173)&gt;1000,SMALL('Open 2'!F:F,L173)&lt;3000),"nt",IF(SMALL('Open 2'!F:F,L173)&gt;3000,"",SMALL('Open 2'!F:F,L173))),"")</f>
        <v/>
      </c>
      <c r="E173" s="130" t="str">
        <f>IF(D173="nt",IFERROR(SMALL('Open 2'!F:F,L173),""),IF(D173&gt;3000,"",IFERROR(SMALL('Open 2'!F:F,L173),"")))</f>
        <v/>
      </c>
      <c r="G173" s="104" t="str">
        <f t="shared" si="3"/>
        <v/>
      </c>
      <c r="J173" s="186"/>
      <c r="K173" s="139"/>
      <c r="L173" s="68">
        <v>172</v>
      </c>
    </row>
    <row r="174" spans="1:12">
      <c r="A174" s="22">
        <f>IFERROR(IF(INDEX('Open 2'!$A:$F,MATCH('Open 2 Results'!$E174,'Open 2'!$F:$F,0),1)&gt;0,INDEX('Open 2'!$A:$F,MATCH('Open 2 Results'!$E174,'Open 2'!$F:$F,0),1),""),"")</f>
        <v>3</v>
      </c>
      <c r="B174" s="95" t="str">
        <f>IFERROR(IF(INDEX('Open 2'!$A:$F,MATCH('Open 2 Results'!$E174,'Open 2'!$F:$F,0),2)&gt;0,INDEX('Open 2'!$A:$F,MATCH('Open 2 Results'!$E174,'Open 2'!$F:$F,0),2),""),"")</f>
        <v>Kaylee Hieronimus</v>
      </c>
      <c r="C174" s="95" t="str">
        <f>IFERROR(IF(INDEX('Open 2'!$A:$F,MATCH('Open 2 Results'!$E174,'Open 2'!$F:$F,0),3)&gt;0,INDEX('Open 2'!$A:$F,MATCH('Open 2 Results'!$E174,'Open 2'!$F:$F,0),3),""),"")</f>
        <v>SV Magnolia Cartel</v>
      </c>
      <c r="D174" s="96" t="str">
        <f>IFERROR(IF(AND(SMALL('Open 2'!F:F,L174)&gt;1000,SMALL('Open 2'!F:F,L174)&lt;3000),"nt",IF(SMALL('Open 2'!F:F,L174)&gt;3000,"",SMALL('Open 2'!F:F,L174))),"")</f>
        <v/>
      </c>
      <c r="E174" s="130" t="str">
        <f>IF(D174="nt",IFERROR(SMALL('Open 2'!F:F,L174),""),IF(D174&gt;3000,"",IFERROR(SMALL('Open 2'!F:F,L174),"")))</f>
        <v/>
      </c>
      <c r="G174" s="104" t="str">
        <f t="shared" si="3"/>
        <v/>
      </c>
      <c r="J174" s="186"/>
      <c r="K174" s="139"/>
      <c r="L174" s="68">
        <v>173</v>
      </c>
    </row>
    <row r="175" spans="1:12">
      <c r="A175" s="22">
        <f>IFERROR(IF(INDEX('Open 2'!$A:$F,MATCH('Open 2 Results'!$E175,'Open 2'!$F:$F,0),1)&gt;0,INDEX('Open 2'!$A:$F,MATCH('Open 2 Results'!$E175,'Open 2'!$F:$F,0),1),""),"")</f>
        <v>3</v>
      </c>
      <c r="B175" s="95" t="str">
        <f>IFERROR(IF(INDEX('Open 2'!$A:$F,MATCH('Open 2 Results'!$E175,'Open 2'!$F:$F,0),2)&gt;0,INDEX('Open 2'!$A:$F,MATCH('Open 2 Results'!$E175,'Open 2'!$F:$F,0),2),""),"")</f>
        <v>Kaylee Hieronimus</v>
      </c>
      <c r="C175" s="95" t="str">
        <f>IFERROR(IF(INDEX('Open 2'!$A:$F,MATCH('Open 2 Results'!$E175,'Open 2'!$F:$F,0),3)&gt;0,INDEX('Open 2'!$A:$F,MATCH('Open 2 Results'!$E175,'Open 2'!$F:$F,0),3),""),"")</f>
        <v>SV Magnolia Cartel</v>
      </c>
      <c r="D175" s="96" t="str">
        <f>IFERROR(IF(AND(SMALL('Open 2'!F:F,L175)&gt;1000,SMALL('Open 2'!F:F,L175)&lt;3000),"nt",IF(SMALL('Open 2'!F:F,L175)&gt;3000,"",SMALL('Open 2'!F:F,L175))),"")</f>
        <v/>
      </c>
      <c r="E175" s="130" t="str">
        <f>IF(D175="nt",IFERROR(SMALL('Open 2'!F:F,L175),""),IF(D175&gt;3000,"",IFERROR(SMALL('Open 2'!F:F,L175),"")))</f>
        <v/>
      </c>
      <c r="G175" s="104" t="str">
        <f t="shared" si="3"/>
        <v/>
      </c>
      <c r="J175" s="186"/>
      <c r="K175" s="139"/>
      <c r="L175" s="68">
        <v>174</v>
      </c>
    </row>
    <row r="176" spans="1:12">
      <c r="A176" s="22">
        <f>IFERROR(IF(INDEX('Open 2'!$A:$F,MATCH('Open 2 Results'!$E176,'Open 2'!$F:$F,0),1)&gt;0,INDEX('Open 2'!$A:$F,MATCH('Open 2 Results'!$E176,'Open 2'!$F:$F,0),1),""),"")</f>
        <v>3</v>
      </c>
      <c r="B176" s="95" t="str">
        <f>IFERROR(IF(INDEX('Open 2'!$A:$F,MATCH('Open 2 Results'!$E176,'Open 2'!$F:$F,0),2)&gt;0,INDEX('Open 2'!$A:$F,MATCH('Open 2 Results'!$E176,'Open 2'!$F:$F,0),2),""),"")</f>
        <v>Kaylee Hieronimus</v>
      </c>
      <c r="C176" s="95" t="str">
        <f>IFERROR(IF(INDEX('Open 2'!$A:$F,MATCH('Open 2 Results'!$E176,'Open 2'!$F:$F,0),3)&gt;0,INDEX('Open 2'!$A:$F,MATCH('Open 2 Results'!$E176,'Open 2'!$F:$F,0),3),""),"")</f>
        <v>SV Magnolia Cartel</v>
      </c>
      <c r="D176" s="96" t="str">
        <f>IFERROR(IF(AND(SMALL('Open 2'!F:F,L176)&gt;1000,SMALL('Open 2'!F:F,L176)&lt;3000),"nt",IF(SMALL('Open 2'!F:F,L176)&gt;3000,"",SMALL('Open 2'!F:F,L176))),"")</f>
        <v/>
      </c>
      <c r="E176" s="130" t="str">
        <f>IF(D176="nt",IFERROR(SMALL('Open 2'!F:F,L176),""),IF(D176&gt;3000,"",IFERROR(SMALL('Open 2'!F:F,L176),"")))</f>
        <v/>
      </c>
      <c r="G176" s="104" t="str">
        <f t="shared" si="3"/>
        <v/>
      </c>
      <c r="J176" s="186"/>
      <c r="K176" s="139"/>
      <c r="L176" s="68">
        <v>175</v>
      </c>
    </row>
    <row r="177" spans="1:12">
      <c r="A177" s="22">
        <f>IFERROR(IF(INDEX('Open 2'!$A:$F,MATCH('Open 2 Results'!$E177,'Open 2'!$F:$F,0),1)&gt;0,INDEX('Open 2'!$A:$F,MATCH('Open 2 Results'!$E177,'Open 2'!$F:$F,0),1),""),"")</f>
        <v>3</v>
      </c>
      <c r="B177" s="95" t="str">
        <f>IFERROR(IF(INDEX('Open 2'!$A:$F,MATCH('Open 2 Results'!$E177,'Open 2'!$F:$F,0),2)&gt;0,INDEX('Open 2'!$A:$F,MATCH('Open 2 Results'!$E177,'Open 2'!$F:$F,0),2),""),"")</f>
        <v>Kaylee Hieronimus</v>
      </c>
      <c r="C177" s="95" t="str">
        <f>IFERROR(IF(INDEX('Open 2'!$A:$F,MATCH('Open 2 Results'!$E177,'Open 2'!$F:$F,0),3)&gt;0,INDEX('Open 2'!$A:$F,MATCH('Open 2 Results'!$E177,'Open 2'!$F:$F,0),3),""),"")</f>
        <v>SV Magnolia Cartel</v>
      </c>
      <c r="D177" s="96" t="str">
        <f>IFERROR(IF(AND(SMALL('Open 2'!F:F,L177)&gt;1000,SMALL('Open 2'!F:F,L177)&lt;3000),"nt",IF(SMALL('Open 2'!F:F,L177)&gt;3000,"",SMALL('Open 2'!F:F,L177))),"")</f>
        <v/>
      </c>
      <c r="E177" s="130" t="str">
        <f>IF(D177="nt",IFERROR(SMALL('Open 2'!F:F,L177),""),IF(D177&gt;3000,"",IFERROR(SMALL('Open 2'!F:F,L177),"")))</f>
        <v/>
      </c>
      <c r="G177" s="104" t="str">
        <f t="shared" si="3"/>
        <v/>
      </c>
      <c r="J177" s="186"/>
      <c r="K177" s="139"/>
      <c r="L177" s="68">
        <v>176</v>
      </c>
    </row>
    <row r="178" spans="1:12">
      <c r="A178" s="22">
        <f>IFERROR(IF(INDEX('Open 2'!$A:$F,MATCH('Open 2 Results'!$E178,'Open 2'!$F:$F,0),1)&gt;0,INDEX('Open 2'!$A:$F,MATCH('Open 2 Results'!$E178,'Open 2'!$F:$F,0),1),""),"")</f>
        <v>3</v>
      </c>
      <c r="B178" s="95" t="str">
        <f>IFERROR(IF(INDEX('Open 2'!$A:$F,MATCH('Open 2 Results'!$E178,'Open 2'!$F:$F,0),2)&gt;0,INDEX('Open 2'!$A:$F,MATCH('Open 2 Results'!$E178,'Open 2'!$F:$F,0),2),""),"")</f>
        <v>Kaylee Hieronimus</v>
      </c>
      <c r="C178" s="95" t="str">
        <f>IFERROR(IF(INDEX('Open 2'!$A:$F,MATCH('Open 2 Results'!$E178,'Open 2'!$F:$F,0),3)&gt;0,INDEX('Open 2'!$A:$F,MATCH('Open 2 Results'!$E178,'Open 2'!$F:$F,0),3),""),"")</f>
        <v>SV Magnolia Cartel</v>
      </c>
      <c r="D178" s="96" t="str">
        <f>IFERROR(IF(AND(SMALL('Open 2'!F:F,L178)&gt;1000,SMALL('Open 2'!F:F,L178)&lt;3000),"nt",IF(SMALL('Open 2'!F:F,L178)&gt;3000,"",SMALL('Open 2'!F:F,L178))),"")</f>
        <v/>
      </c>
      <c r="E178" s="130" t="str">
        <f>IF(D178="nt",IFERROR(SMALL('Open 2'!F:F,L178),""),IF(D178&gt;3000,"",IFERROR(SMALL('Open 2'!F:F,L178),"")))</f>
        <v/>
      </c>
      <c r="G178" s="104" t="str">
        <f t="shared" si="3"/>
        <v/>
      </c>
      <c r="J178" s="186"/>
      <c r="K178" s="139"/>
      <c r="L178" s="68">
        <v>177</v>
      </c>
    </row>
    <row r="179" spans="1:12">
      <c r="A179" s="22">
        <f>IFERROR(IF(INDEX('Open 2'!$A:$F,MATCH('Open 2 Results'!$E179,'Open 2'!$F:$F,0),1)&gt;0,INDEX('Open 2'!$A:$F,MATCH('Open 2 Results'!$E179,'Open 2'!$F:$F,0),1),""),"")</f>
        <v>3</v>
      </c>
      <c r="B179" s="95" t="str">
        <f>IFERROR(IF(INDEX('Open 2'!$A:$F,MATCH('Open 2 Results'!$E179,'Open 2'!$F:$F,0),2)&gt;0,INDEX('Open 2'!$A:$F,MATCH('Open 2 Results'!$E179,'Open 2'!$F:$F,0),2),""),"")</f>
        <v>Kaylee Hieronimus</v>
      </c>
      <c r="C179" s="95" t="str">
        <f>IFERROR(IF(INDEX('Open 2'!$A:$F,MATCH('Open 2 Results'!$E179,'Open 2'!$F:$F,0),3)&gt;0,INDEX('Open 2'!$A:$F,MATCH('Open 2 Results'!$E179,'Open 2'!$F:$F,0),3),""),"")</f>
        <v>SV Magnolia Cartel</v>
      </c>
      <c r="D179" s="96" t="str">
        <f>IFERROR(IF(AND(SMALL('Open 2'!F:F,L179)&gt;1000,SMALL('Open 2'!F:F,L179)&lt;3000),"nt",IF(SMALL('Open 2'!F:F,L179)&gt;3000,"",SMALL('Open 2'!F:F,L179))),"")</f>
        <v/>
      </c>
      <c r="E179" s="130" t="str">
        <f>IF(D179="nt",IFERROR(SMALL('Open 2'!F:F,L179),""),IF(D179&gt;3000,"",IFERROR(SMALL('Open 2'!F:F,L179),"")))</f>
        <v/>
      </c>
      <c r="G179" s="104" t="str">
        <f t="shared" si="3"/>
        <v/>
      </c>
      <c r="J179" s="186"/>
      <c r="K179" s="139"/>
      <c r="L179" s="68">
        <v>178</v>
      </c>
    </row>
    <row r="180" spans="1:12">
      <c r="A180" s="22">
        <f>IFERROR(IF(INDEX('Open 2'!$A:$F,MATCH('Open 2 Results'!$E180,'Open 2'!$F:$F,0),1)&gt;0,INDEX('Open 2'!$A:$F,MATCH('Open 2 Results'!$E180,'Open 2'!$F:$F,0),1),""),"")</f>
        <v>3</v>
      </c>
      <c r="B180" s="95" t="str">
        <f>IFERROR(IF(INDEX('Open 2'!$A:$F,MATCH('Open 2 Results'!$E180,'Open 2'!$F:$F,0),2)&gt;0,INDEX('Open 2'!$A:$F,MATCH('Open 2 Results'!$E180,'Open 2'!$F:$F,0),2),""),"")</f>
        <v>Kaylee Hieronimus</v>
      </c>
      <c r="C180" s="95" t="str">
        <f>IFERROR(IF(INDEX('Open 2'!$A:$F,MATCH('Open 2 Results'!$E180,'Open 2'!$F:$F,0),3)&gt;0,INDEX('Open 2'!$A:$F,MATCH('Open 2 Results'!$E180,'Open 2'!$F:$F,0),3),""),"")</f>
        <v>SV Magnolia Cartel</v>
      </c>
      <c r="D180" s="96" t="str">
        <f>IFERROR(IF(AND(SMALL('Open 2'!F:F,L180)&gt;1000,SMALL('Open 2'!F:F,L180)&lt;3000),"nt",IF(SMALL('Open 2'!F:F,L180)&gt;3000,"",SMALL('Open 2'!F:F,L180))),"")</f>
        <v/>
      </c>
      <c r="E180" s="130" t="str">
        <f>IF(D180="nt",IFERROR(SMALL('Open 2'!F:F,L180),""),IF(D180&gt;3000,"",IFERROR(SMALL('Open 2'!F:F,L180),"")))</f>
        <v/>
      </c>
      <c r="G180" s="104" t="str">
        <f t="shared" si="3"/>
        <v/>
      </c>
      <c r="J180" s="186"/>
      <c r="K180" s="139"/>
      <c r="L180" s="68">
        <v>179</v>
      </c>
    </row>
    <row r="181" spans="1:12">
      <c r="A181" s="22">
        <f>IFERROR(IF(INDEX('Open 2'!$A:$F,MATCH('Open 2 Results'!$E181,'Open 2'!$F:$F,0),1)&gt;0,INDEX('Open 2'!$A:$F,MATCH('Open 2 Results'!$E181,'Open 2'!$F:$F,0),1),""),"")</f>
        <v>3</v>
      </c>
      <c r="B181" s="95" t="str">
        <f>IFERROR(IF(INDEX('Open 2'!$A:$F,MATCH('Open 2 Results'!$E181,'Open 2'!$F:$F,0),2)&gt;0,INDEX('Open 2'!$A:$F,MATCH('Open 2 Results'!$E181,'Open 2'!$F:$F,0),2),""),"")</f>
        <v>Kaylee Hieronimus</v>
      </c>
      <c r="C181" s="95" t="str">
        <f>IFERROR(IF(INDEX('Open 2'!$A:$F,MATCH('Open 2 Results'!$E181,'Open 2'!$F:$F,0),3)&gt;0,INDEX('Open 2'!$A:$F,MATCH('Open 2 Results'!$E181,'Open 2'!$F:$F,0),3),""),"")</f>
        <v>SV Magnolia Cartel</v>
      </c>
      <c r="D181" s="96" t="str">
        <f>IFERROR(IF(AND(SMALL('Open 2'!F:F,L181)&gt;1000,SMALL('Open 2'!F:F,L181)&lt;3000),"nt",IF(SMALL('Open 2'!F:F,L181)&gt;3000,"",SMALL('Open 2'!F:F,L181))),"")</f>
        <v/>
      </c>
      <c r="E181" s="130" t="str">
        <f>IF(D181="nt",IFERROR(SMALL('Open 2'!F:F,L181),""),IF(D181&gt;3000,"",IFERROR(SMALL('Open 2'!F:F,L181),"")))</f>
        <v/>
      </c>
      <c r="G181" s="104" t="str">
        <f t="shared" si="3"/>
        <v/>
      </c>
      <c r="J181" s="186"/>
      <c r="K181" s="139"/>
      <c r="L181" s="68">
        <v>180</v>
      </c>
    </row>
    <row r="182" spans="1:12">
      <c r="A182" s="22">
        <f>IFERROR(IF(INDEX('Open 2'!$A:$F,MATCH('Open 2 Results'!$E182,'Open 2'!$F:$F,0),1)&gt;0,INDEX('Open 2'!$A:$F,MATCH('Open 2 Results'!$E182,'Open 2'!$F:$F,0),1),""),"")</f>
        <v>3</v>
      </c>
      <c r="B182" s="95" t="str">
        <f>IFERROR(IF(INDEX('Open 2'!$A:$F,MATCH('Open 2 Results'!$E182,'Open 2'!$F:$F,0),2)&gt;0,INDEX('Open 2'!$A:$F,MATCH('Open 2 Results'!$E182,'Open 2'!$F:$F,0),2),""),"")</f>
        <v>Kaylee Hieronimus</v>
      </c>
      <c r="C182" s="95" t="str">
        <f>IFERROR(IF(INDEX('Open 2'!$A:$F,MATCH('Open 2 Results'!$E182,'Open 2'!$F:$F,0),3)&gt;0,INDEX('Open 2'!$A:$F,MATCH('Open 2 Results'!$E182,'Open 2'!$F:$F,0),3),""),"")</f>
        <v>SV Magnolia Cartel</v>
      </c>
      <c r="D182" s="96" t="str">
        <f>IFERROR(IF(AND(SMALL('Open 2'!F:F,L182)&gt;1000,SMALL('Open 2'!F:F,L182)&lt;3000),"nt",IF(SMALL('Open 2'!F:F,L182)&gt;3000,"",SMALL('Open 2'!F:F,L182))),"")</f>
        <v/>
      </c>
      <c r="E182" s="130" t="str">
        <f>IF(D182="nt",IFERROR(SMALL('Open 2'!F:F,L182),""),IF(D182&gt;3000,"",IFERROR(SMALL('Open 2'!F:F,L182),"")))</f>
        <v/>
      </c>
      <c r="G182" s="104" t="str">
        <f t="shared" si="3"/>
        <v/>
      </c>
      <c r="J182" s="186"/>
      <c r="K182" s="139"/>
      <c r="L182" s="68">
        <v>181</v>
      </c>
    </row>
    <row r="183" spans="1:12">
      <c r="A183" s="22">
        <f>IFERROR(IF(INDEX('Open 2'!$A:$F,MATCH('Open 2 Results'!$E183,'Open 2'!$F:$F,0),1)&gt;0,INDEX('Open 2'!$A:$F,MATCH('Open 2 Results'!$E183,'Open 2'!$F:$F,0),1),""),"")</f>
        <v>3</v>
      </c>
      <c r="B183" s="95" t="str">
        <f>IFERROR(IF(INDEX('Open 2'!$A:$F,MATCH('Open 2 Results'!$E183,'Open 2'!$F:$F,0),2)&gt;0,INDEX('Open 2'!$A:$F,MATCH('Open 2 Results'!$E183,'Open 2'!$F:$F,0),2),""),"")</f>
        <v>Kaylee Hieronimus</v>
      </c>
      <c r="C183" s="95" t="str">
        <f>IFERROR(IF(INDEX('Open 2'!$A:$F,MATCH('Open 2 Results'!$E183,'Open 2'!$F:$F,0),3)&gt;0,INDEX('Open 2'!$A:$F,MATCH('Open 2 Results'!$E183,'Open 2'!$F:$F,0),3),""),"")</f>
        <v>SV Magnolia Cartel</v>
      </c>
      <c r="D183" s="96" t="str">
        <f>IFERROR(IF(AND(SMALL('Open 2'!F:F,L183)&gt;1000,SMALL('Open 2'!F:F,L183)&lt;3000),"nt",IF(SMALL('Open 2'!F:F,L183)&gt;3000,"",SMALL('Open 2'!F:F,L183))),"")</f>
        <v/>
      </c>
      <c r="E183" s="130" t="str">
        <f>IF(D183="nt",IFERROR(SMALL('Open 2'!F:F,L183),""),IF(D183&gt;3000,"",IFERROR(SMALL('Open 2'!F:F,L183),"")))</f>
        <v/>
      </c>
      <c r="G183" s="104" t="str">
        <f t="shared" si="3"/>
        <v/>
      </c>
      <c r="J183" s="186"/>
      <c r="K183" s="139"/>
      <c r="L183" s="68">
        <v>182</v>
      </c>
    </row>
    <row r="184" spans="1:12">
      <c r="A184" s="22">
        <f>IFERROR(IF(INDEX('Open 2'!$A:$F,MATCH('Open 2 Results'!$E184,'Open 2'!$F:$F,0),1)&gt;0,INDEX('Open 2'!$A:$F,MATCH('Open 2 Results'!$E184,'Open 2'!$F:$F,0),1),""),"")</f>
        <v>3</v>
      </c>
      <c r="B184" s="95" t="str">
        <f>IFERROR(IF(INDEX('Open 2'!$A:$F,MATCH('Open 2 Results'!$E184,'Open 2'!$F:$F,0),2)&gt;0,INDEX('Open 2'!$A:$F,MATCH('Open 2 Results'!$E184,'Open 2'!$F:$F,0),2),""),"")</f>
        <v>Kaylee Hieronimus</v>
      </c>
      <c r="C184" s="95" t="str">
        <f>IFERROR(IF(INDEX('Open 2'!$A:$F,MATCH('Open 2 Results'!$E184,'Open 2'!$F:$F,0),3)&gt;0,INDEX('Open 2'!$A:$F,MATCH('Open 2 Results'!$E184,'Open 2'!$F:$F,0),3),""),"")</f>
        <v>SV Magnolia Cartel</v>
      </c>
      <c r="D184" s="96" t="str">
        <f>IFERROR(IF(AND(SMALL('Open 2'!F:F,L184)&gt;1000,SMALL('Open 2'!F:F,L184)&lt;3000),"nt",IF(SMALL('Open 2'!F:F,L184)&gt;3000,"",SMALL('Open 2'!F:F,L184))),"")</f>
        <v/>
      </c>
      <c r="E184" s="130" t="str">
        <f>IF(D184="nt",IFERROR(SMALL('Open 2'!F:F,L184),""),IF(D184&gt;3000,"",IFERROR(SMALL('Open 2'!F:F,L184),"")))</f>
        <v/>
      </c>
      <c r="G184" s="104" t="str">
        <f t="shared" si="3"/>
        <v/>
      </c>
      <c r="J184" s="186"/>
      <c r="K184" s="139"/>
      <c r="L184" s="68">
        <v>183</v>
      </c>
    </row>
    <row r="185" spans="1:12">
      <c r="A185" s="22">
        <f>IFERROR(IF(INDEX('Open 2'!$A:$F,MATCH('Open 2 Results'!$E185,'Open 2'!$F:$F,0),1)&gt;0,INDEX('Open 2'!$A:$F,MATCH('Open 2 Results'!$E185,'Open 2'!$F:$F,0),1),""),"")</f>
        <v>3</v>
      </c>
      <c r="B185" s="95" t="str">
        <f>IFERROR(IF(INDEX('Open 2'!$A:$F,MATCH('Open 2 Results'!$E185,'Open 2'!$F:$F,0),2)&gt;0,INDEX('Open 2'!$A:$F,MATCH('Open 2 Results'!$E185,'Open 2'!$F:$F,0),2),""),"")</f>
        <v>Kaylee Hieronimus</v>
      </c>
      <c r="C185" s="95" t="str">
        <f>IFERROR(IF(INDEX('Open 2'!$A:$F,MATCH('Open 2 Results'!$E185,'Open 2'!$F:$F,0),3)&gt;0,INDEX('Open 2'!$A:$F,MATCH('Open 2 Results'!$E185,'Open 2'!$F:$F,0),3),""),"")</f>
        <v>SV Magnolia Cartel</v>
      </c>
      <c r="D185" s="96" t="str">
        <f>IFERROR(IF(AND(SMALL('Open 2'!F:F,L185)&gt;1000,SMALL('Open 2'!F:F,L185)&lt;3000),"nt",IF(SMALL('Open 2'!F:F,L185)&gt;3000,"",SMALL('Open 2'!F:F,L185))),"")</f>
        <v/>
      </c>
      <c r="E185" s="130" t="str">
        <f>IF(D185="nt",IFERROR(SMALL('Open 2'!F:F,L185),""),IF(D185&gt;3000,"",IFERROR(SMALL('Open 2'!F:F,L185),"")))</f>
        <v/>
      </c>
      <c r="G185" s="104" t="str">
        <f t="shared" si="3"/>
        <v/>
      </c>
      <c r="J185" s="186"/>
      <c r="K185" s="139"/>
      <c r="L185" s="68">
        <v>184</v>
      </c>
    </row>
    <row r="186" spans="1:12">
      <c r="A186" s="22">
        <f>IFERROR(IF(INDEX('Open 2'!$A:$F,MATCH('Open 2 Results'!$E186,'Open 2'!$F:$F,0),1)&gt;0,INDEX('Open 2'!$A:$F,MATCH('Open 2 Results'!$E186,'Open 2'!$F:$F,0),1),""),"")</f>
        <v>3</v>
      </c>
      <c r="B186" s="95" t="str">
        <f>IFERROR(IF(INDEX('Open 2'!$A:$F,MATCH('Open 2 Results'!$E186,'Open 2'!$F:$F,0),2)&gt;0,INDEX('Open 2'!$A:$F,MATCH('Open 2 Results'!$E186,'Open 2'!$F:$F,0),2),""),"")</f>
        <v>Kaylee Hieronimus</v>
      </c>
      <c r="C186" s="95" t="str">
        <f>IFERROR(IF(INDEX('Open 2'!$A:$F,MATCH('Open 2 Results'!$E186,'Open 2'!$F:$F,0),3)&gt;0,INDEX('Open 2'!$A:$F,MATCH('Open 2 Results'!$E186,'Open 2'!$F:$F,0),3),""),"")</f>
        <v>SV Magnolia Cartel</v>
      </c>
      <c r="D186" s="96" t="str">
        <f>IFERROR(IF(AND(SMALL('Open 2'!F:F,L186)&gt;1000,SMALL('Open 2'!F:F,L186)&lt;3000),"nt",IF(SMALL('Open 2'!F:F,L186)&gt;3000,"",SMALL('Open 2'!F:F,L186))),"")</f>
        <v/>
      </c>
      <c r="E186" s="130" t="str">
        <f>IF(D186="nt",IFERROR(SMALL('Open 2'!F:F,L186),""),IF(D186&gt;3000,"",IFERROR(SMALL('Open 2'!F:F,L186),"")))</f>
        <v/>
      </c>
      <c r="G186" s="104" t="str">
        <f t="shared" si="3"/>
        <v/>
      </c>
      <c r="J186" s="186"/>
      <c r="K186" s="139"/>
      <c r="L186" s="68">
        <v>185</v>
      </c>
    </row>
    <row r="187" spans="1:12">
      <c r="A187" s="22">
        <f>IFERROR(IF(INDEX('Open 2'!$A:$F,MATCH('Open 2 Results'!$E187,'Open 2'!$F:$F,0),1)&gt;0,INDEX('Open 2'!$A:$F,MATCH('Open 2 Results'!$E187,'Open 2'!$F:$F,0),1),""),"")</f>
        <v>3</v>
      </c>
      <c r="B187" s="95" t="str">
        <f>IFERROR(IF(INDEX('Open 2'!$A:$F,MATCH('Open 2 Results'!$E187,'Open 2'!$F:$F,0),2)&gt;0,INDEX('Open 2'!$A:$F,MATCH('Open 2 Results'!$E187,'Open 2'!$F:$F,0),2),""),"")</f>
        <v>Kaylee Hieronimus</v>
      </c>
      <c r="C187" s="95" t="str">
        <f>IFERROR(IF(INDEX('Open 2'!$A:$F,MATCH('Open 2 Results'!$E187,'Open 2'!$F:$F,0),3)&gt;0,INDEX('Open 2'!$A:$F,MATCH('Open 2 Results'!$E187,'Open 2'!$F:$F,0),3),""),"")</f>
        <v>SV Magnolia Cartel</v>
      </c>
      <c r="D187" s="96" t="str">
        <f>IFERROR(IF(AND(SMALL('Open 2'!F:F,L187)&gt;1000,SMALL('Open 2'!F:F,L187)&lt;3000),"nt",IF(SMALL('Open 2'!F:F,L187)&gt;3000,"",SMALL('Open 2'!F:F,L187))),"")</f>
        <v/>
      </c>
      <c r="E187" s="130" t="str">
        <f>IF(D187="nt",IFERROR(SMALL('Open 2'!F:F,L187),""),IF(D187&gt;3000,"",IFERROR(SMALL('Open 2'!F:F,L187),"")))</f>
        <v/>
      </c>
      <c r="G187" s="104" t="str">
        <f t="shared" si="3"/>
        <v/>
      </c>
      <c r="J187" s="186"/>
      <c r="K187" s="139"/>
      <c r="L187" s="68">
        <v>186</v>
      </c>
    </row>
    <row r="188" spans="1:12">
      <c r="A188" s="22">
        <f>IFERROR(IF(INDEX('Open 2'!$A:$F,MATCH('Open 2 Results'!$E188,'Open 2'!$F:$F,0),1)&gt;0,INDEX('Open 2'!$A:$F,MATCH('Open 2 Results'!$E188,'Open 2'!$F:$F,0),1),""),"")</f>
        <v>3</v>
      </c>
      <c r="B188" s="95" t="str">
        <f>IFERROR(IF(INDEX('Open 2'!$A:$F,MATCH('Open 2 Results'!$E188,'Open 2'!$F:$F,0),2)&gt;0,INDEX('Open 2'!$A:$F,MATCH('Open 2 Results'!$E188,'Open 2'!$F:$F,0),2),""),"")</f>
        <v>Kaylee Hieronimus</v>
      </c>
      <c r="C188" s="95" t="str">
        <f>IFERROR(IF(INDEX('Open 2'!$A:$F,MATCH('Open 2 Results'!$E188,'Open 2'!$F:$F,0),3)&gt;0,INDEX('Open 2'!$A:$F,MATCH('Open 2 Results'!$E188,'Open 2'!$F:$F,0),3),""),"")</f>
        <v>SV Magnolia Cartel</v>
      </c>
      <c r="D188" s="96" t="str">
        <f>IFERROR(IF(AND(SMALL('Open 2'!F:F,L188)&gt;1000,SMALL('Open 2'!F:F,L188)&lt;3000),"nt",IF(SMALL('Open 2'!F:F,L188)&gt;3000,"",SMALL('Open 2'!F:F,L188))),"")</f>
        <v/>
      </c>
      <c r="E188" s="130" t="str">
        <f>IF(D188="nt",IFERROR(SMALL('Open 2'!F:F,L188),""),IF(D188&gt;3000,"",IFERROR(SMALL('Open 2'!F:F,L188),"")))</f>
        <v/>
      </c>
      <c r="G188" s="104" t="str">
        <f t="shared" si="3"/>
        <v/>
      </c>
      <c r="J188" s="186"/>
      <c r="K188" s="139"/>
      <c r="L188" s="68">
        <v>187</v>
      </c>
    </row>
    <row r="189" spans="1:12">
      <c r="A189" s="22">
        <f>IFERROR(IF(INDEX('Open 2'!$A:$F,MATCH('Open 2 Results'!$E189,'Open 2'!$F:$F,0),1)&gt;0,INDEX('Open 2'!$A:$F,MATCH('Open 2 Results'!$E189,'Open 2'!$F:$F,0),1),""),"")</f>
        <v>3</v>
      </c>
      <c r="B189" s="95" t="str">
        <f>IFERROR(IF(INDEX('Open 2'!$A:$F,MATCH('Open 2 Results'!$E189,'Open 2'!$F:$F,0),2)&gt;0,INDEX('Open 2'!$A:$F,MATCH('Open 2 Results'!$E189,'Open 2'!$F:$F,0),2),""),"")</f>
        <v>Kaylee Hieronimus</v>
      </c>
      <c r="C189" s="95" t="str">
        <f>IFERROR(IF(INDEX('Open 2'!$A:$F,MATCH('Open 2 Results'!$E189,'Open 2'!$F:$F,0),3)&gt;0,INDEX('Open 2'!$A:$F,MATCH('Open 2 Results'!$E189,'Open 2'!$F:$F,0),3),""),"")</f>
        <v>SV Magnolia Cartel</v>
      </c>
      <c r="D189" s="96" t="str">
        <f>IFERROR(IF(AND(SMALL('Open 2'!F:F,L189)&gt;1000,SMALL('Open 2'!F:F,L189)&lt;3000),"nt",IF(SMALL('Open 2'!F:F,L189)&gt;3000,"",SMALL('Open 2'!F:F,L189))),"")</f>
        <v/>
      </c>
      <c r="E189" s="130" t="str">
        <f>IF(D189="nt",IFERROR(SMALL('Open 2'!F:F,L189),""),IF(D189&gt;3000,"",IFERROR(SMALL('Open 2'!F:F,L189),"")))</f>
        <v/>
      </c>
      <c r="G189" s="104" t="str">
        <f t="shared" si="3"/>
        <v/>
      </c>
      <c r="J189" s="186"/>
      <c r="K189" s="139"/>
      <c r="L189" s="68">
        <v>188</v>
      </c>
    </row>
    <row r="190" spans="1:12">
      <c r="A190" s="22">
        <f>IFERROR(IF(INDEX('Open 2'!$A:$F,MATCH('Open 2 Results'!$E190,'Open 2'!$F:$F,0),1)&gt;0,INDEX('Open 2'!$A:$F,MATCH('Open 2 Results'!$E190,'Open 2'!$F:$F,0),1),""),"")</f>
        <v>3</v>
      </c>
      <c r="B190" s="95" t="str">
        <f>IFERROR(IF(INDEX('Open 2'!$A:$F,MATCH('Open 2 Results'!$E190,'Open 2'!$F:$F,0),2)&gt;0,INDEX('Open 2'!$A:$F,MATCH('Open 2 Results'!$E190,'Open 2'!$F:$F,0),2),""),"")</f>
        <v>Kaylee Hieronimus</v>
      </c>
      <c r="C190" s="95" t="str">
        <f>IFERROR(IF(INDEX('Open 2'!$A:$F,MATCH('Open 2 Results'!$E190,'Open 2'!$F:$F,0),3)&gt;0,INDEX('Open 2'!$A:$F,MATCH('Open 2 Results'!$E190,'Open 2'!$F:$F,0),3),""),"")</f>
        <v>SV Magnolia Cartel</v>
      </c>
      <c r="D190" s="96" t="str">
        <f>IFERROR(IF(AND(SMALL('Open 2'!F:F,L190)&gt;1000,SMALL('Open 2'!F:F,L190)&lt;3000),"nt",IF(SMALL('Open 2'!F:F,L190)&gt;3000,"",SMALL('Open 2'!F:F,L190))),"")</f>
        <v/>
      </c>
      <c r="E190" s="130" t="str">
        <f>IF(D190="nt",IFERROR(SMALL('Open 2'!F:F,L190),""),IF(D190&gt;3000,"",IFERROR(SMALL('Open 2'!F:F,L190),"")))</f>
        <v/>
      </c>
      <c r="G190" s="104" t="str">
        <f t="shared" si="3"/>
        <v/>
      </c>
      <c r="J190" s="186"/>
      <c r="K190" s="139"/>
      <c r="L190" s="68">
        <v>189</v>
      </c>
    </row>
    <row r="191" spans="1:12">
      <c r="A191" s="22">
        <f>IFERROR(IF(INDEX('Open 2'!$A:$F,MATCH('Open 2 Results'!$E191,'Open 2'!$F:$F,0),1)&gt;0,INDEX('Open 2'!$A:$F,MATCH('Open 2 Results'!$E191,'Open 2'!$F:$F,0),1),""),"")</f>
        <v>3</v>
      </c>
      <c r="B191" s="95" t="str">
        <f>IFERROR(IF(INDEX('Open 2'!$A:$F,MATCH('Open 2 Results'!$E191,'Open 2'!$F:$F,0),2)&gt;0,INDEX('Open 2'!$A:$F,MATCH('Open 2 Results'!$E191,'Open 2'!$F:$F,0),2),""),"")</f>
        <v>Kaylee Hieronimus</v>
      </c>
      <c r="C191" s="95" t="str">
        <f>IFERROR(IF(INDEX('Open 2'!$A:$F,MATCH('Open 2 Results'!$E191,'Open 2'!$F:$F,0),3)&gt;0,INDEX('Open 2'!$A:$F,MATCH('Open 2 Results'!$E191,'Open 2'!$F:$F,0),3),""),"")</f>
        <v>SV Magnolia Cartel</v>
      </c>
      <c r="D191" s="96" t="str">
        <f>IFERROR(IF(AND(SMALL('Open 2'!F:F,L191)&gt;1000,SMALL('Open 2'!F:F,L191)&lt;3000),"nt",IF(SMALL('Open 2'!F:F,L191)&gt;3000,"",SMALL('Open 2'!F:F,L191))),"")</f>
        <v/>
      </c>
      <c r="E191" s="130" t="str">
        <f>IF(D191="nt",IFERROR(SMALL('Open 2'!F:F,L191),""),IF(D191&gt;3000,"",IFERROR(SMALL('Open 2'!F:F,L191),"")))</f>
        <v/>
      </c>
      <c r="G191" s="104" t="str">
        <f t="shared" si="3"/>
        <v/>
      </c>
      <c r="J191" s="186"/>
      <c r="K191" s="139"/>
      <c r="L191" s="68">
        <v>190</v>
      </c>
    </row>
    <row r="192" spans="1:12">
      <c r="A192" s="22">
        <f>IFERROR(IF(INDEX('Open 2'!$A:$F,MATCH('Open 2 Results'!$E192,'Open 2'!$F:$F,0),1)&gt;0,INDEX('Open 2'!$A:$F,MATCH('Open 2 Results'!$E192,'Open 2'!$F:$F,0),1),""),"")</f>
        <v>3</v>
      </c>
      <c r="B192" s="95" t="str">
        <f>IFERROR(IF(INDEX('Open 2'!$A:$F,MATCH('Open 2 Results'!$E192,'Open 2'!$F:$F,0),2)&gt;0,INDEX('Open 2'!$A:$F,MATCH('Open 2 Results'!$E192,'Open 2'!$F:$F,0),2),""),"")</f>
        <v>Kaylee Hieronimus</v>
      </c>
      <c r="C192" s="95" t="str">
        <f>IFERROR(IF(INDEX('Open 2'!$A:$F,MATCH('Open 2 Results'!$E192,'Open 2'!$F:$F,0),3)&gt;0,INDEX('Open 2'!$A:$F,MATCH('Open 2 Results'!$E192,'Open 2'!$F:$F,0),3),""),"")</f>
        <v>SV Magnolia Cartel</v>
      </c>
      <c r="D192" s="96" t="str">
        <f>IFERROR(IF(AND(SMALL('Open 2'!F:F,L192)&gt;1000,SMALL('Open 2'!F:F,L192)&lt;3000),"nt",IF(SMALL('Open 2'!F:F,L192)&gt;3000,"",SMALL('Open 2'!F:F,L192))),"")</f>
        <v/>
      </c>
      <c r="E192" s="130" t="str">
        <f>IF(D192="nt",IFERROR(SMALL('Open 2'!F:F,L192),""),IF(D192&gt;3000,"",IFERROR(SMALL('Open 2'!F:F,L192),"")))</f>
        <v/>
      </c>
      <c r="G192" s="104" t="str">
        <f t="shared" si="3"/>
        <v/>
      </c>
      <c r="J192" s="186"/>
      <c r="K192" s="139"/>
      <c r="L192" s="68">
        <v>191</v>
      </c>
    </row>
    <row r="193" spans="1:12">
      <c r="A193" s="22">
        <f>IFERROR(IF(INDEX('Open 2'!$A:$F,MATCH('Open 2 Results'!$E193,'Open 2'!$F:$F,0),1)&gt;0,INDEX('Open 2'!$A:$F,MATCH('Open 2 Results'!$E193,'Open 2'!$F:$F,0),1),""),"")</f>
        <v>3</v>
      </c>
      <c r="B193" s="95" t="str">
        <f>IFERROR(IF(INDEX('Open 2'!$A:$F,MATCH('Open 2 Results'!$E193,'Open 2'!$F:$F,0),2)&gt;0,INDEX('Open 2'!$A:$F,MATCH('Open 2 Results'!$E193,'Open 2'!$F:$F,0),2),""),"")</f>
        <v>Kaylee Hieronimus</v>
      </c>
      <c r="C193" s="95" t="str">
        <f>IFERROR(IF(INDEX('Open 2'!$A:$F,MATCH('Open 2 Results'!$E193,'Open 2'!$F:$F,0),3)&gt;0,INDEX('Open 2'!$A:$F,MATCH('Open 2 Results'!$E193,'Open 2'!$F:$F,0),3),""),"")</f>
        <v>SV Magnolia Cartel</v>
      </c>
      <c r="D193" s="96" t="str">
        <f>IFERROR(IF(AND(SMALL('Open 2'!F:F,L193)&gt;1000,SMALL('Open 2'!F:F,L193)&lt;3000),"nt",IF(SMALL('Open 2'!F:F,L193)&gt;3000,"",SMALL('Open 2'!F:F,L193))),"")</f>
        <v/>
      </c>
      <c r="E193" s="130" t="str">
        <f>IF(D193="nt",IFERROR(SMALL('Open 2'!F:F,L193),""),IF(D193&gt;3000,"",IFERROR(SMALL('Open 2'!F:F,L193),"")))</f>
        <v/>
      </c>
      <c r="G193" s="104" t="str">
        <f t="shared" si="3"/>
        <v/>
      </c>
      <c r="J193" s="186"/>
      <c r="K193" s="139"/>
      <c r="L193" s="68">
        <v>192</v>
      </c>
    </row>
    <row r="194" spans="1:12">
      <c r="A194" s="22">
        <f>IFERROR(IF(INDEX('Open 2'!$A:$F,MATCH('Open 2 Results'!$E194,'Open 2'!$F:$F,0),1)&gt;0,INDEX('Open 2'!$A:$F,MATCH('Open 2 Results'!$E194,'Open 2'!$F:$F,0),1),""),"")</f>
        <v>3</v>
      </c>
      <c r="B194" s="95" t="str">
        <f>IFERROR(IF(INDEX('Open 2'!$A:$F,MATCH('Open 2 Results'!$E194,'Open 2'!$F:$F,0),2)&gt;0,INDEX('Open 2'!$A:$F,MATCH('Open 2 Results'!$E194,'Open 2'!$F:$F,0),2),""),"")</f>
        <v>Kaylee Hieronimus</v>
      </c>
      <c r="C194" s="95" t="str">
        <f>IFERROR(IF(INDEX('Open 2'!$A:$F,MATCH('Open 2 Results'!$E194,'Open 2'!$F:$F,0),3)&gt;0,INDEX('Open 2'!$A:$F,MATCH('Open 2 Results'!$E194,'Open 2'!$F:$F,0),3),""),"")</f>
        <v>SV Magnolia Cartel</v>
      </c>
      <c r="D194" s="96" t="str">
        <f>IFERROR(IF(AND(SMALL('Open 2'!F:F,L194)&gt;1000,SMALL('Open 2'!F:F,L194)&lt;3000),"nt",IF(SMALL('Open 2'!F:F,L194)&gt;3000,"",SMALL('Open 2'!F:F,L194))),"")</f>
        <v/>
      </c>
      <c r="E194" s="130" t="str">
        <f>IF(D194="nt",IFERROR(SMALL('Open 2'!F:F,L194),""),IF(D194&gt;3000,"",IFERROR(SMALL('Open 2'!F:F,L194),"")))</f>
        <v/>
      </c>
      <c r="G194" s="104" t="str">
        <f t="shared" si="3"/>
        <v/>
      </c>
      <c r="J194" s="186"/>
      <c r="K194" s="139"/>
      <c r="L194" s="68">
        <v>193</v>
      </c>
    </row>
    <row r="195" spans="1:12">
      <c r="A195" s="22">
        <f>IFERROR(IF(INDEX('Open 2'!$A:$F,MATCH('Open 2 Results'!$E195,'Open 2'!$F:$F,0),1)&gt;0,INDEX('Open 2'!$A:$F,MATCH('Open 2 Results'!$E195,'Open 2'!$F:$F,0),1),""),"")</f>
        <v>3</v>
      </c>
      <c r="B195" s="95" t="str">
        <f>IFERROR(IF(INDEX('Open 2'!$A:$F,MATCH('Open 2 Results'!$E195,'Open 2'!$F:$F,0),2)&gt;0,INDEX('Open 2'!$A:$F,MATCH('Open 2 Results'!$E195,'Open 2'!$F:$F,0),2),""),"")</f>
        <v>Kaylee Hieronimus</v>
      </c>
      <c r="C195" s="95" t="str">
        <f>IFERROR(IF(INDEX('Open 2'!$A:$F,MATCH('Open 2 Results'!$E195,'Open 2'!$F:$F,0),3)&gt;0,INDEX('Open 2'!$A:$F,MATCH('Open 2 Results'!$E195,'Open 2'!$F:$F,0),3),""),"")</f>
        <v>SV Magnolia Cartel</v>
      </c>
      <c r="D195" s="96" t="str">
        <f>IFERROR(IF(AND(SMALL('Open 2'!F:F,L195)&gt;1000,SMALL('Open 2'!F:F,L195)&lt;3000),"nt",IF(SMALL('Open 2'!F:F,L195)&gt;3000,"",SMALL('Open 2'!F:F,L195))),"")</f>
        <v/>
      </c>
      <c r="E195" s="130" t="str">
        <f>IF(D195="nt",IFERROR(SMALL('Open 2'!F:F,L195),""),IF(D195&gt;3000,"",IFERROR(SMALL('Open 2'!F:F,L195),"")))</f>
        <v/>
      </c>
      <c r="G195" s="104" t="str">
        <f t="shared" ref="G195:G251" si="4">IFERROR(VLOOKUP(D195,$H$3:$I$7,2,FALSE),"")</f>
        <v/>
      </c>
      <c r="J195" s="186"/>
      <c r="K195" s="139"/>
      <c r="L195" s="68">
        <v>194</v>
      </c>
    </row>
    <row r="196" spans="1:12">
      <c r="A196" s="22">
        <f>IFERROR(IF(INDEX('Open 2'!$A:$F,MATCH('Open 2 Results'!$E196,'Open 2'!$F:$F,0),1)&gt;0,INDEX('Open 2'!$A:$F,MATCH('Open 2 Results'!$E196,'Open 2'!$F:$F,0),1),""),"")</f>
        <v>3</v>
      </c>
      <c r="B196" s="95" t="str">
        <f>IFERROR(IF(INDEX('Open 2'!$A:$F,MATCH('Open 2 Results'!$E196,'Open 2'!$F:$F,0),2)&gt;0,INDEX('Open 2'!$A:$F,MATCH('Open 2 Results'!$E196,'Open 2'!$F:$F,0),2),""),"")</f>
        <v>Kaylee Hieronimus</v>
      </c>
      <c r="C196" s="95" t="str">
        <f>IFERROR(IF(INDEX('Open 2'!$A:$F,MATCH('Open 2 Results'!$E196,'Open 2'!$F:$F,0),3)&gt;0,INDEX('Open 2'!$A:$F,MATCH('Open 2 Results'!$E196,'Open 2'!$F:$F,0),3),""),"")</f>
        <v>SV Magnolia Cartel</v>
      </c>
      <c r="D196" s="96" t="str">
        <f>IFERROR(IF(AND(SMALL('Open 2'!F:F,L196)&gt;1000,SMALL('Open 2'!F:F,L196)&lt;3000),"nt",IF(SMALL('Open 2'!F:F,L196)&gt;3000,"",SMALL('Open 2'!F:F,L196))),"")</f>
        <v/>
      </c>
      <c r="E196" s="130" t="str">
        <f>IF(D196="nt",IFERROR(SMALL('Open 2'!F:F,L196),""),IF(D196&gt;3000,"",IFERROR(SMALL('Open 2'!F:F,L196),"")))</f>
        <v/>
      </c>
      <c r="G196" s="104" t="str">
        <f t="shared" si="4"/>
        <v/>
      </c>
      <c r="J196" s="186"/>
      <c r="K196" s="139"/>
      <c r="L196" s="68">
        <v>195</v>
      </c>
    </row>
    <row r="197" spans="1:12">
      <c r="A197" s="22">
        <f>IFERROR(IF(INDEX('Open 2'!$A:$F,MATCH('Open 2 Results'!$E197,'Open 2'!$F:$F,0),1)&gt;0,INDEX('Open 2'!$A:$F,MATCH('Open 2 Results'!$E197,'Open 2'!$F:$F,0),1),""),"")</f>
        <v>3</v>
      </c>
      <c r="B197" s="95" t="str">
        <f>IFERROR(IF(INDEX('Open 2'!$A:$F,MATCH('Open 2 Results'!$E197,'Open 2'!$F:$F,0),2)&gt;0,INDEX('Open 2'!$A:$F,MATCH('Open 2 Results'!$E197,'Open 2'!$F:$F,0),2),""),"")</f>
        <v>Kaylee Hieronimus</v>
      </c>
      <c r="C197" s="95" t="str">
        <f>IFERROR(IF(INDEX('Open 2'!$A:$F,MATCH('Open 2 Results'!$E197,'Open 2'!$F:$F,0),3)&gt;0,INDEX('Open 2'!$A:$F,MATCH('Open 2 Results'!$E197,'Open 2'!$F:$F,0),3),""),"")</f>
        <v>SV Magnolia Cartel</v>
      </c>
      <c r="D197" s="96" t="str">
        <f>IFERROR(IF(AND(SMALL('Open 2'!F:F,L197)&gt;1000,SMALL('Open 2'!F:F,L197)&lt;3000),"nt",IF(SMALL('Open 2'!F:F,L197)&gt;3000,"",SMALL('Open 2'!F:F,L197))),"")</f>
        <v/>
      </c>
      <c r="E197" s="130" t="str">
        <f>IF(D197="nt",IFERROR(SMALL('Open 2'!F:F,L197),""),IF(D197&gt;3000,"",IFERROR(SMALL('Open 2'!F:F,L197),"")))</f>
        <v/>
      </c>
      <c r="G197" s="104" t="str">
        <f t="shared" si="4"/>
        <v/>
      </c>
      <c r="J197" s="186"/>
      <c r="K197" s="139"/>
      <c r="L197" s="68">
        <v>196</v>
      </c>
    </row>
    <row r="198" spans="1:12">
      <c r="A198" s="22">
        <f>IFERROR(IF(INDEX('Open 2'!$A:$F,MATCH('Open 2 Results'!$E198,'Open 2'!$F:$F,0),1)&gt;0,INDEX('Open 2'!$A:$F,MATCH('Open 2 Results'!$E198,'Open 2'!$F:$F,0),1),""),"")</f>
        <v>3</v>
      </c>
      <c r="B198" s="95" t="str">
        <f>IFERROR(IF(INDEX('Open 2'!$A:$F,MATCH('Open 2 Results'!$E198,'Open 2'!$F:$F,0),2)&gt;0,INDEX('Open 2'!$A:$F,MATCH('Open 2 Results'!$E198,'Open 2'!$F:$F,0),2),""),"")</f>
        <v>Kaylee Hieronimus</v>
      </c>
      <c r="C198" s="95" t="str">
        <f>IFERROR(IF(INDEX('Open 2'!$A:$F,MATCH('Open 2 Results'!$E198,'Open 2'!$F:$F,0),3)&gt;0,INDEX('Open 2'!$A:$F,MATCH('Open 2 Results'!$E198,'Open 2'!$F:$F,0),3),""),"")</f>
        <v>SV Magnolia Cartel</v>
      </c>
      <c r="D198" s="96" t="str">
        <f>IFERROR(IF(AND(SMALL('Open 2'!F:F,L198)&gt;1000,SMALL('Open 2'!F:F,L198)&lt;3000),"nt",IF(SMALL('Open 2'!F:F,L198)&gt;3000,"",SMALL('Open 2'!F:F,L198))),"")</f>
        <v/>
      </c>
      <c r="E198" s="130" t="str">
        <f>IF(D198="nt",IFERROR(SMALL('Open 2'!F:F,L198),""),IF(D198&gt;3000,"",IFERROR(SMALL('Open 2'!F:F,L198),"")))</f>
        <v/>
      </c>
      <c r="G198" s="104" t="str">
        <f t="shared" si="4"/>
        <v/>
      </c>
      <c r="J198" s="186"/>
      <c r="K198" s="139"/>
      <c r="L198" s="68">
        <v>197</v>
      </c>
    </row>
    <row r="199" spans="1:12">
      <c r="A199" s="22">
        <f>IFERROR(IF(INDEX('Open 2'!$A:$F,MATCH('Open 2 Results'!$E199,'Open 2'!$F:$F,0),1)&gt;0,INDEX('Open 2'!$A:$F,MATCH('Open 2 Results'!$E199,'Open 2'!$F:$F,0),1),""),"")</f>
        <v>3</v>
      </c>
      <c r="B199" s="95" t="str">
        <f>IFERROR(IF(INDEX('Open 2'!$A:$F,MATCH('Open 2 Results'!$E199,'Open 2'!$F:$F,0),2)&gt;0,INDEX('Open 2'!$A:$F,MATCH('Open 2 Results'!$E199,'Open 2'!$F:$F,0),2),""),"")</f>
        <v>Kaylee Hieronimus</v>
      </c>
      <c r="C199" s="95" t="str">
        <f>IFERROR(IF(INDEX('Open 2'!$A:$F,MATCH('Open 2 Results'!$E199,'Open 2'!$F:$F,0),3)&gt;0,INDEX('Open 2'!$A:$F,MATCH('Open 2 Results'!$E199,'Open 2'!$F:$F,0),3),""),"")</f>
        <v>SV Magnolia Cartel</v>
      </c>
      <c r="D199" s="96" t="str">
        <f>IFERROR(IF(AND(SMALL('Open 2'!F:F,L199)&gt;1000,SMALL('Open 2'!F:F,L199)&lt;3000),"nt",IF(SMALL('Open 2'!F:F,L199)&gt;3000,"",SMALL('Open 2'!F:F,L199))),"")</f>
        <v/>
      </c>
      <c r="E199" s="130" t="str">
        <f>IF(D199="nt",IFERROR(SMALL('Open 2'!F:F,L199),""),IF(D199&gt;3000,"",IFERROR(SMALL('Open 2'!F:F,L199),"")))</f>
        <v/>
      </c>
      <c r="G199" s="104" t="str">
        <f t="shared" si="4"/>
        <v/>
      </c>
      <c r="J199" s="186"/>
      <c r="K199" s="139"/>
      <c r="L199" s="68">
        <v>198</v>
      </c>
    </row>
    <row r="200" spans="1:12">
      <c r="A200" s="22">
        <f>IFERROR(IF(INDEX('Open 2'!$A:$F,MATCH('Open 2 Results'!$E200,'Open 2'!$F:$F,0),1)&gt;0,INDEX('Open 2'!$A:$F,MATCH('Open 2 Results'!$E200,'Open 2'!$F:$F,0),1),""),"")</f>
        <v>3</v>
      </c>
      <c r="B200" s="95" t="str">
        <f>IFERROR(IF(INDEX('Open 2'!$A:$F,MATCH('Open 2 Results'!$E200,'Open 2'!$F:$F,0),2)&gt;0,INDEX('Open 2'!$A:$F,MATCH('Open 2 Results'!$E200,'Open 2'!$F:$F,0),2),""),"")</f>
        <v>Kaylee Hieronimus</v>
      </c>
      <c r="C200" s="95" t="str">
        <f>IFERROR(IF(INDEX('Open 2'!$A:$F,MATCH('Open 2 Results'!$E200,'Open 2'!$F:$F,0),3)&gt;0,INDEX('Open 2'!$A:$F,MATCH('Open 2 Results'!$E200,'Open 2'!$F:$F,0),3),""),"")</f>
        <v>SV Magnolia Cartel</v>
      </c>
      <c r="D200" s="96" t="str">
        <f>IFERROR(IF(AND(SMALL('Open 2'!F:F,L200)&gt;1000,SMALL('Open 2'!F:F,L200)&lt;3000),"nt",IF(SMALL('Open 2'!F:F,L200)&gt;3000,"",SMALL('Open 2'!F:F,L200))),"")</f>
        <v/>
      </c>
      <c r="E200" s="130" t="str">
        <f>IF(D200="nt",IFERROR(SMALL('Open 2'!F:F,L200),""),IF(D200&gt;3000,"",IFERROR(SMALL('Open 2'!F:F,L200),"")))</f>
        <v/>
      </c>
      <c r="G200" s="104" t="str">
        <f t="shared" si="4"/>
        <v/>
      </c>
      <c r="J200" s="186"/>
      <c r="K200" s="139"/>
      <c r="L200" s="68">
        <v>199</v>
      </c>
    </row>
    <row r="201" spans="1:12">
      <c r="A201" s="22">
        <f>IFERROR(IF(INDEX('Open 2'!$A:$F,MATCH('Open 2 Results'!$E201,'Open 2'!$F:$F,0),1)&gt;0,INDEX('Open 2'!$A:$F,MATCH('Open 2 Results'!$E201,'Open 2'!$F:$F,0),1),""),"")</f>
        <v>3</v>
      </c>
      <c r="B201" s="95" t="str">
        <f>IFERROR(IF(INDEX('Open 2'!$A:$F,MATCH('Open 2 Results'!$E201,'Open 2'!$F:$F,0),2)&gt;0,INDEX('Open 2'!$A:$F,MATCH('Open 2 Results'!$E201,'Open 2'!$F:$F,0),2),""),"")</f>
        <v>Kaylee Hieronimus</v>
      </c>
      <c r="C201" s="95" t="str">
        <f>IFERROR(IF(INDEX('Open 2'!$A:$F,MATCH('Open 2 Results'!$E201,'Open 2'!$F:$F,0),3)&gt;0,INDEX('Open 2'!$A:$F,MATCH('Open 2 Results'!$E201,'Open 2'!$F:$F,0),3),""),"")</f>
        <v>SV Magnolia Cartel</v>
      </c>
      <c r="D201" s="96" t="str">
        <f>IFERROR(IF(AND(SMALL('Open 2'!F:F,L201)&gt;1000,SMALL('Open 2'!F:F,L201)&lt;3000),"nt",IF(SMALL('Open 2'!F:F,L201)&gt;3000,"",SMALL('Open 2'!F:F,L201))),"")</f>
        <v/>
      </c>
      <c r="E201" s="130" t="str">
        <f>IF(D201="nt",IFERROR(SMALL('Open 2'!F:F,L201),""),IF(D201&gt;3000,"",IFERROR(SMALL('Open 2'!F:F,L201),"")))</f>
        <v/>
      </c>
      <c r="G201" s="104" t="str">
        <f t="shared" si="4"/>
        <v/>
      </c>
      <c r="J201" s="186"/>
      <c r="K201" s="139"/>
      <c r="L201" s="68">
        <v>200</v>
      </c>
    </row>
    <row r="202" spans="1:12">
      <c r="A202" s="22">
        <f>IFERROR(IF(INDEX('Open 2'!$A:$F,MATCH('Open 2 Results'!$E202,'Open 2'!$F:$F,0),1)&gt;0,INDEX('Open 2'!$A:$F,MATCH('Open 2 Results'!$E202,'Open 2'!$F:$F,0),1),""),"")</f>
        <v>3</v>
      </c>
      <c r="B202" s="95" t="str">
        <f>IFERROR(IF(INDEX('Open 2'!$A:$F,MATCH('Open 2 Results'!$E202,'Open 2'!$F:$F,0),2)&gt;0,INDEX('Open 2'!$A:$F,MATCH('Open 2 Results'!$E202,'Open 2'!$F:$F,0),2),""),"")</f>
        <v>Kaylee Hieronimus</v>
      </c>
      <c r="C202" s="95" t="str">
        <f>IFERROR(IF(INDEX('Open 2'!$A:$F,MATCH('Open 2 Results'!$E202,'Open 2'!$F:$F,0),3)&gt;0,INDEX('Open 2'!$A:$F,MATCH('Open 2 Results'!$E202,'Open 2'!$F:$F,0),3),""),"")</f>
        <v>SV Magnolia Cartel</v>
      </c>
      <c r="D202" s="96" t="str">
        <f>IFERROR(IF(AND(SMALL('Open 2'!F:F,L202)&gt;1000,SMALL('Open 2'!F:F,L202)&lt;3000),"nt",IF(SMALL('Open 2'!F:F,L202)&gt;3000,"",SMALL('Open 2'!F:F,L202))),"")</f>
        <v/>
      </c>
      <c r="E202" s="130" t="str">
        <f>IF(D202="nt",IFERROR(SMALL('Open 2'!F:F,L202),""),IF(D202&gt;3000,"",IFERROR(SMALL('Open 2'!F:F,L202),"")))</f>
        <v/>
      </c>
      <c r="G202" s="104" t="str">
        <f t="shared" si="4"/>
        <v/>
      </c>
      <c r="J202" s="186"/>
      <c r="K202" s="139"/>
      <c r="L202" s="68">
        <v>201</v>
      </c>
    </row>
    <row r="203" spans="1:12">
      <c r="A203" s="22">
        <f>IFERROR(IF(INDEX('Open 2'!$A:$F,MATCH('Open 2 Results'!$E203,'Open 2'!$F:$F,0),1)&gt;0,INDEX('Open 2'!$A:$F,MATCH('Open 2 Results'!$E203,'Open 2'!$F:$F,0),1),""),"")</f>
        <v>3</v>
      </c>
      <c r="B203" s="95" t="str">
        <f>IFERROR(IF(INDEX('Open 2'!$A:$F,MATCH('Open 2 Results'!$E203,'Open 2'!$F:$F,0),2)&gt;0,INDEX('Open 2'!$A:$F,MATCH('Open 2 Results'!$E203,'Open 2'!$F:$F,0),2),""),"")</f>
        <v>Kaylee Hieronimus</v>
      </c>
      <c r="C203" s="95" t="str">
        <f>IFERROR(IF(INDEX('Open 2'!$A:$F,MATCH('Open 2 Results'!$E203,'Open 2'!$F:$F,0),3)&gt;0,INDEX('Open 2'!$A:$F,MATCH('Open 2 Results'!$E203,'Open 2'!$F:$F,0),3),""),"")</f>
        <v>SV Magnolia Cartel</v>
      </c>
      <c r="D203" s="96" t="str">
        <f>IFERROR(IF(AND(SMALL('Open 2'!F:F,L203)&gt;1000,SMALL('Open 2'!F:F,L203)&lt;3000),"nt",IF(SMALL('Open 2'!F:F,L203)&gt;3000,"",SMALL('Open 2'!F:F,L203))),"")</f>
        <v/>
      </c>
      <c r="E203" s="130" t="str">
        <f>IF(D203="nt",IFERROR(SMALL('Open 2'!F:F,L203),""),IF(D203&gt;3000,"",IFERROR(SMALL('Open 2'!F:F,L203),"")))</f>
        <v/>
      </c>
      <c r="G203" s="104" t="str">
        <f t="shared" si="4"/>
        <v/>
      </c>
      <c r="J203" s="186"/>
      <c r="K203" s="139"/>
      <c r="L203" s="68">
        <v>202</v>
      </c>
    </row>
    <row r="204" spans="1:12">
      <c r="A204" s="22">
        <f>IFERROR(IF(INDEX('Open 2'!$A:$F,MATCH('Open 2 Results'!$E204,'Open 2'!$F:$F,0),1)&gt;0,INDEX('Open 2'!$A:$F,MATCH('Open 2 Results'!$E204,'Open 2'!$F:$F,0),1),""),"")</f>
        <v>3</v>
      </c>
      <c r="B204" s="95" t="str">
        <f>IFERROR(IF(INDEX('Open 2'!$A:$F,MATCH('Open 2 Results'!$E204,'Open 2'!$F:$F,0),2)&gt;0,INDEX('Open 2'!$A:$F,MATCH('Open 2 Results'!$E204,'Open 2'!$F:$F,0),2),""),"")</f>
        <v>Kaylee Hieronimus</v>
      </c>
      <c r="C204" s="95" t="str">
        <f>IFERROR(IF(INDEX('Open 2'!$A:$F,MATCH('Open 2 Results'!$E204,'Open 2'!$F:$F,0),3)&gt;0,INDEX('Open 2'!$A:$F,MATCH('Open 2 Results'!$E204,'Open 2'!$F:$F,0),3),""),"")</f>
        <v>SV Magnolia Cartel</v>
      </c>
      <c r="D204" s="96" t="str">
        <f>IFERROR(IF(AND(SMALL('Open 2'!F:F,L204)&gt;1000,SMALL('Open 2'!F:F,L204)&lt;3000),"nt",IF(SMALL('Open 2'!F:F,L204)&gt;3000,"",SMALL('Open 2'!F:F,L204))),"")</f>
        <v/>
      </c>
      <c r="E204" s="130" t="str">
        <f>IF(D204="nt",IFERROR(SMALL('Open 2'!F:F,L204),""),IF(D204&gt;3000,"",IFERROR(SMALL('Open 2'!F:F,L204),"")))</f>
        <v/>
      </c>
      <c r="G204" s="104" t="str">
        <f t="shared" si="4"/>
        <v/>
      </c>
      <c r="J204" s="186"/>
      <c r="K204" s="139"/>
      <c r="L204" s="68">
        <v>203</v>
      </c>
    </row>
    <row r="205" spans="1:12">
      <c r="A205" s="22">
        <f>IFERROR(IF(INDEX('Open 2'!$A:$F,MATCH('Open 2 Results'!$E205,'Open 2'!$F:$F,0),1)&gt;0,INDEX('Open 2'!$A:$F,MATCH('Open 2 Results'!$E205,'Open 2'!$F:$F,0),1),""),"")</f>
        <v>3</v>
      </c>
      <c r="B205" s="95" t="str">
        <f>IFERROR(IF(INDEX('Open 2'!$A:$F,MATCH('Open 2 Results'!$E205,'Open 2'!$F:$F,0),2)&gt;0,INDEX('Open 2'!$A:$F,MATCH('Open 2 Results'!$E205,'Open 2'!$F:$F,0),2),""),"")</f>
        <v>Kaylee Hieronimus</v>
      </c>
      <c r="C205" s="95" t="str">
        <f>IFERROR(IF(INDEX('Open 2'!$A:$F,MATCH('Open 2 Results'!$E205,'Open 2'!$F:$F,0),3)&gt;0,INDEX('Open 2'!$A:$F,MATCH('Open 2 Results'!$E205,'Open 2'!$F:$F,0),3),""),"")</f>
        <v>SV Magnolia Cartel</v>
      </c>
      <c r="D205" s="96" t="str">
        <f>IFERROR(IF(AND(SMALL('Open 2'!F:F,L205)&gt;1000,SMALL('Open 2'!F:F,L205)&lt;3000),"nt",IF(SMALL('Open 2'!F:F,L205)&gt;3000,"",SMALL('Open 2'!F:F,L205))),"")</f>
        <v/>
      </c>
      <c r="E205" s="130" t="str">
        <f>IF(D205="nt",IFERROR(SMALL('Open 2'!F:F,L205),""),IF(D205&gt;3000,"",IFERROR(SMALL('Open 2'!F:F,L205),"")))</f>
        <v/>
      </c>
      <c r="G205" s="104" t="str">
        <f t="shared" si="4"/>
        <v/>
      </c>
      <c r="J205" s="186"/>
      <c r="K205" s="139"/>
      <c r="L205" s="68">
        <v>204</v>
      </c>
    </row>
    <row r="206" spans="1:12">
      <c r="A206" s="22">
        <f>IFERROR(IF(INDEX('Open 2'!$A:$F,MATCH('Open 2 Results'!$E206,'Open 2'!$F:$F,0),1)&gt;0,INDEX('Open 2'!$A:$F,MATCH('Open 2 Results'!$E206,'Open 2'!$F:$F,0),1),""),"")</f>
        <v>3</v>
      </c>
      <c r="B206" s="95" t="str">
        <f>IFERROR(IF(INDEX('Open 2'!$A:$F,MATCH('Open 2 Results'!$E206,'Open 2'!$F:$F,0),2)&gt;0,INDEX('Open 2'!$A:$F,MATCH('Open 2 Results'!$E206,'Open 2'!$F:$F,0),2),""),"")</f>
        <v>Kaylee Hieronimus</v>
      </c>
      <c r="C206" s="95" t="str">
        <f>IFERROR(IF(INDEX('Open 2'!$A:$F,MATCH('Open 2 Results'!$E206,'Open 2'!$F:$F,0),3)&gt;0,INDEX('Open 2'!$A:$F,MATCH('Open 2 Results'!$E206,'Open 2'!$F:$F,0),3),""),"")</f>
        <v>SV Magnolia Cartel</v>
      </c>
      <c r="D206" s="96" t="str">
        <f>IFERROR(IF(AND(SMALL('Open 2'!F:F,L206)&gt;1000,SMALL('Open 2'!F:F,L206)&lt;3000),"nt",IF(SMALL('Open 2'!F:F,L206)&gt;3000,"",SMALL('Open 2'!F:F,L206))),"")</f>
        <v/>
      </c>
      <c r="E206" s="130" t="str">
        <f>IF(D206="nt",IFERROR(SMALL('Open 2'!F:F,L206),""),IF(D206&gt;3000,"",IFERROR(SMALL('Open 2'!F:F,L206),"")))</f>
        <v/>
      </c>
      <c r="G206" s="104" t="str">
        <f t="shared" si="4"/>
        <v/>
      </c>
      <c r="J206" s="186"/>
      <c r="K206" s="139"/>
      <c r="L206" s="68">
        <v>205</v>
      </c>
    </row>
    <row r="207" spans="1:12">
      <c r="A207" s="22">
        <f>IFERROR(IF(INDEX('Open 2'!$A:$F,MATCH('Open 2 Results'!$E207,'Open 2'!$F:$F,0),1)&gt;0,INDEX('Open 2'!$A:$F,MATCH('Open 2 Results'!$E207,'Open 2'!$F:$F,0),1),""),"")</f>
        <v>3</v>
      </c>
      <c r="B207" s="95" t="str">
        <f>IFERROR(IF(INDEX('Open 2'!$A:$F,MATCH('Open 2 Results'!$E207,'Open 2'!$F:$F,0),2)&gt;0,INDEX('Open 2'!$A:$F,MATCH('Open 2 Results'!$E207,'Open 2'!$F:$F,0),2),""),"")</f>
        <v>Kaylee Hieronimus</v>
      </c>
      <c r="C207" s="95" t="str">
        <f>IFERROR(IF(INDEX('Open 2'!$A:$F,MATCH('Open 2 Results'!$E207,'Open 2'!$F:$F,0),3)&gt;0,INDEX('Open 2'!$A:$F,MATCH('Open 2 Results'!$E207,'Open 2'!$F:$F,0),3),""),"")</f>
        <v>SV Magnolia Cartel</v>
      </c>
      <c r="D207" s="96" t="str">
        <f>IFERROR(IF(AND(SMALL('Open 2'!F:F,L207)&gt;1000,SMALL('Open 2'!F:F,L207)&lt;3000),"nt",IF(SMALL('Open 2'!F:F,L207)&gt;3000,"",SMALL('Open 2'!F:F,L207))),"")</f>
        <v/>
      </c>
      <c r="E207" s="130" t="str">
        <f>IF(D207="nt",IFERROR(SMALL('Open 2'!F:F,L207),""),IF(D207&gt;3000,"",IFERROR(SMALL('Open 2'!F:F,L207),"")))</f>
        <v/>
      </c>
      <c r="G207" s="104" t="str">
        <f t="shared" si="4"/>
        <v/>
      </c>
      <c r="J207" s="186"/>
      <c r="K207" s="139"/>
      <c r="L207" s="68">
        <v>206</v>
      </c>
    </row>
    <row r="208" spans="1:12">
      <c r="A208" s="22">
        <f>IFERROR(IF(INDEX('Open 2'!$A:$F,MATCH('Open 2 Results'!$E208,'Open 2'!$F:$F,0),1)&gt;0,INDEX('Open 2'!$A:$F,MATCH('Open 2 Results'!$E208,'Open 2'!$F:$F,0),1),""),"")</f>
        <v>3</v>
      </c>
      <c r="B208" s="95" t="str">
        <f>IFERROR(IF(INDEX('Open 2'!$A:$F,MATCH('Open 2 Results'!$E208,'Open 2'!$F:$F,0),2)&gt;0,INDEX('Open 2'!$A:$F,MATCH('Open 2 Results'!$E208,'Open 2'!$F:$F,0),2),""),"")</f>
        <v>Kaylee Hieronimus</v>
      </c>
      <c r="C208" s="95" t="str">
        <f>IFERROR(IF(INDEX('Open 2'!$A:$F,MATCH('Open 2 Results'!$E208,'Open 2'!$F:$F,0),3)&gt;0,INDEX('Open 2'!$A:$F,MATCH('Open 2 Results'!$E208,'Open 2'!$F:$F,0),3),""),"")</f>
        <v>SV Magnolia Cartel</v>
      </c>
      <c r="D208" s="96" t="str">
        <f>IFERROR(IF(AND(SMALL('Open 2'!F:F,L208)&gt;1000,SMALL('Open 2'!F:F,L208)&lt;3000),"nt",IF(SMALL('Open 2'!F:F,L208)&gt;3000,"",SMALL('Open 2'!F:F,L208))),"")</f>
        <v/>
      </c>
      <c r="E208" s="130" t="str">
        <f>IF(D208="nt",IFERROR(SMALL('Open 2'!F:F,L208),""),IF(D208&gt;3000,"",IFERROR(SMALL('Open 2'!F:F,L208),"")))</f>
        <v/>
      </c>
      <c r="G208" s="104" t="str">
        <f t="shared" si="4"/>
        <v/>
      </c>
      <c r="J208" s="186"/>
      <c r="K208" s="139"/>
      <c r="L208" s="68">
        <v>207</v>
      </c>
    </row>
    <row r="209" spans="1:12">
      <c r="A209" s="22">
        <f>IFERROR(IF(INDEX('Open 2'!$A:$F,MATCH('Open 2 Results'!$E209,'Open 2'!$F:$F,0),1)&gt;0,INDEX('Open 2'!$A:$F,MATCH('Open 2 Results'!$E209,'Open 2'!$F:$F,0),1),""),"")</f>
        <v>3</v>
      </c>
      <c r="B209" s="95" t="str">
        <f>IFERROR(IF(INDEX('Open 2'!$A:$F,MATCH('Open 2 Results'!$E209,'Open 2'!$F:$F,0),2)&gt;0,INDEX('Open 2'!$A:$F,MATCH('Open 2 Results'!$E209,'Open 2'!$F:$F,0),2),""),"")</f>
        <v>Kaylee Hieronimus</v>
      </c>
      <c r="C209" s="95" t="str">
        <f>IFERROR(IF(INDEX('Open 2'!$A:$F,MATCH('Open 2 Results'!$E209,'Open 2'!$F:$F,0),3)&gt;0,INDEX('Open 2'!$A:$F,MATCH('Open 2 Results'!$E209,'Open 2'!$F:$F,0),3),""),"")</f>
        <v>SV Magnolia Cartel</v>
      </c>
      <c r="D209" s="96" t="str">
        <f>IFERROR(IF(AND(SMALL('Open 2'!F:F,L209)&gt;1000,SMALL('Open 2'!F:F,L209)&lt;3000),"nt",IF(SMALL('Open 2'!F:F,L209)&gt;3000,"",SMALL('Open 2'!F:F,L209))),"")</f>
        <v/>
      </c>
      <c r="E209" s="130" t="str">
        <f>IF(D209="nt",IFERROR(SMALL('Open 2'!F:F,L209),""),IF(D209&gt;3000,"",IFERROR(SMALL('Open 2'!F:F,L209),"")))</f>
        <v/>
      </c>
      <c r="G209" s="104" t="str">
        <f t="shared" si="4"/>
        <v/>
      </c>
      <c r="J209" s="186"/>
      <c r="K209" s="139"/>
      <c r="L209" s="68">
        <v>208</v>
      </c>
    </row>
    <row r="210" spans="1:12">
      <c r="A210" s="22">
        <f>IFERROR(IF(INDEX('Open 2'!$A:$F,MATCH('Open 2 Results'!$E210,'Open 2'!$F:$F,0),1)&gt;0,INDEX('Open 2'!$A:$F,MATCH('Open 2 Results'!$E210,'Open 2'!$F:$F,0),1),""),"")</f>
        <v>3</v>
      </c>
      <c r="B210" s="95" t="str">
        <f>IFERROR(IF(INDEX('Open 2'!$A:$F,MATCH('Open 2 Results'!$E210,'Open 2'!$F:$F,0),2)&gt;0,INDEX('Open 2'!$A:$F,MATCH('Open 2 Results'!$E210,'Open 2'!$F:$F,0),2),""),"")</f>
        <v>Kaylee Hieronimus</v>
      </c>
      <c r="C210" s="95" t="str">
        <f>IFERROR(IF(INDEX('Open 2'!$A:$F,MATCH('Open 2 Results'!$E210,'Open 2'!$F:$F,0),3)&gt;0,INDEX('Open 2'!$A:$F,MATCH('Open 2 Results'!$E210,'Open 2'!$F:$F,0),3),""),"")</f>
        <v>SV Magnolia Cartel</v>
      </c>
      <c r="D210" s="96" t="str">
        <f>IFERROR(IF(AND(SMALL('Open 2'!F:F,L210)&gt;1000,SMALL('Open 2'!F:F,L210)&lt;3000),"nt",IF(SMALL('Open 2'!F:F,L210)&gt;3000,"",SMALL('Open 2'!F:F,L210))),"")</f>
        <v/>
      </c>
      <c r="E210" s="130" t="str">
        <f>IF(D210="nt",IFERROR(SMALL('Open 2'!F:F,L210),""),IF(D210&gt;3000,"",IFERROR(SMALL('Open 2'!F:F,L210),"")))</f>
        <v/>
      </c>
      <c r="G210" s="104" t="str">
        <f t="shared" si="4"/>
        <v/>
      </c>
      <c r="J210" s="186"/>
      <c r="K210" s="139"/>
      <c r="L210" s="68">
        <v>209</v>
      </c>
    </row>
    <row r="211" spans="1:12">
      <c r="A211" s="22">
        <f>IFERROR(IF(INDEX('Open 2'!$A:$F,MATCH('Open 2 Results'!$E211,'Open 2'!$F:$F,0),1)&gt;0,INDEX('Open 2'!$A:$F,MATCH('Open 2 Results'!$E211,'Open 2'!$F:$F,0),1),""),"")</f>
        <v>3</v>
      </c>
      <c r="B211" s="95" t="str">
        <f>IFERROR(IF(INDEX('Open 2'!$A:$F,MATCH('Open 2 Results'!$E211,'Open 2'!$F:$F,0),2)&gt;0,INDEX('Open 2'!$A:$F,MATCH('Open 2 Results'!$E211,'Open 2'!$F:$F,0),2),""),"")</f>
        <v>Kaylee Hieronimus</v>
      </c>
      <c r="C211" s="95" t="str">
        <f>IFERROR(IF(INDEX('Open 2'!$A:$F,MATCH('Open 2 Results'!$E211,'Open 2'!$F:$F,0),3)&gt;0,INDEX('Open 2'!$A:$F,MATCH('Open 2 Results'!$E211,'Open 2'!$F:$F,0),3),""),"")</f>
        <v>SV Magnolia Cartel</v>
      </c>
      <c r="D211" s="96" t="str">
        <f>IFERROR(IF(AND(SMALL('Open 2'!F:F,L211)&gt;1000,SMALL('Open 2'!F:F,L211)&lt;3000),"nt",IF(SMALL('Open 2'!F:F,L211)&gt;3000,"",SMALL('Open 2'!F:F,L211))),"")</f>
        <v/>
      </c>
      <c r="E211" s="130" t="str">
        <f>IF(D211="nt",IFERROR(SMALL('Open 2'!F:F,L211),""),IF(D211&gt;3000,"",IFERROR(SMALL('Open 2'!F:F,L211),"")))</f>
        <v/>
      </c>
      <c r="G211" s="104" t="str">
        <f t="shared" si="4"/>
        <v/>
      </c>
      <c r="J211" s="186"/>
      <c r="K211" s="139"/>
      <c r="L211" s="68">
        <v>210</v>
      </c>
    </row>
    <row r="212" spans="1:12">
      <c r="A212" s="22">
        <f>IFERROR(IF(INDEX('Open 2'!$A:$F,MATCH('Open 2 Results'!$E212,'Open 2'!$F:$F,0),1)&gt;0,INDEX('Open 2'!$A:$F,MATCH('Open 2 Results'!$E212,'Open 2'!$F:$F,0),1),""),"")</f>
        <v>3</v>
      </c>
      <c r="B212" s="95" t="str">
        <f>IFERROR(IF(INDEX('Open 2'!$A:$F,MATCH('Open 2 Results'!$E212,'Open 2'!$F:$F,0),2)&gt;0,INDEX('Open 2'!$A:$F,MATCH('Open 2 Results'!$E212,'Open 2'!$F:$F,0),2),""),"")</f>
        <v>Kaylee Hieronimus</v>
      </c>
      <c r="C212" s="95" t="str">
        <f>IFERROR(IF(INDEX('Open 2'!$A:$F,MATCH('Open 2 Results'!$E212,'Open 2'!$F:$F,0),3)&gt;0,INDEX('Open 2'!$A:$F,MATCH('Open 2 Results'!$E212,'Open 2'!$F:$F,0),3),""),"")</f>
        <v>SV Magnolia Cartel</v>
      </c>
      <c r="D212" s="96" t="str">
        <f>IFERROR(IF(AND(SMALL('Open 2'!F:F,L212)&gt;1000,SMALL('Open 2'!F:F,L212)&lt;3000),"nt",IF(SMALL('Open 2'!F:F,L212)&gt;3000,"",SMALL('Open 2'!F:F,L212))),"")</f>
        <v/>
      </c>
      <c r="E212" s="130" t="str">
        <f>IF(D212="nt",IFERROR(SMALL('Open 2'!F:F,L212),""),IF(D212&gt;3000,"",IFERROR(SMALL('Open 2'!F:F,L212),"")))</f>
        <v/>
      </c>
      <c r="G212" s="104" t="str">
        <f t="shared" si="4"/>
        <v/>
      </c>
      <c r="J212" s="186"/>
      <c r="K212" s="139"/>
      <c r="L212" s="68">
        <v>211</v>
      </c>
    </row>
    <row r="213" spans="1:12">
      <c r="A213" s="22">
        <f>IFERROR(IF(INDEX('Open 2'!$A:$F,MATCH('Open 2 Results'!$E213,'Open 2'!$F:$F,0),1)&gt;0,INDEX('Open 2'!$A:$F,MATCH('Open 2 Results'!$E213,'Open 2'!$F:$F,0),1),""),"")</f>
        <v>3</v>
      </c>
      <c r="B213" s="95" t="str">
        <f>IFERROR(IF(INDEX('Open 2'!$A:$F,MATCH('Open 2 Results'!$E213,'Open 2'!$F:$F,0),2)&gt;0,INDEX('Open 2'!$A:$F,MATCH('Open 2 Results'!$E213,'Open 2'!$F:$F,0),2),""),"")</f>
        <v>Kaylee Hieronimus</v>
      </c>
      <c r="C213" s="95" t="str">
        <f>IFERROR(IF(INDEX('Open 2'!$A:$F,MATCH('Open 2 Results'!$E213,'Open 2'!$F:$F,0),3)&gt;0,INDEX('Open 2'!$A:$F,MATCH('Open 2 Results'!$E213,'Open 2'!$F:$F,0),3),""),"")</f>
        <v>SV Magnolia Cartel</v>
      </c>
      <c r="D213" s="96" t="str">
        <f>IFERROR(IF(AND(SMALL('Open 2'!F:F,L213)&gt;1000,SMALL('Open 2'!F:F,L213)&lt;3000),"nt",IF(SMALL('Open 2'!F:F,L213)&gt;3000,"",SMALL('Open 2'!F:F,L213))),"")</f>
        <v/>
      </c>
      <c r="E213" s="130" t="str">
        <f>IF(D213="nt",IFERROR(SMALL('Open 2'!F:F,L213),""),IF(D213&gt;3000,"",IFERROR(SMALL('Open 2'!F:F,L213),"")))</f>
        <v/>
      </c>
      <c r="G213" s="104" t="str">
        <f t="shared" si="4"/>
        <v/>
      </c>
      <c r="J213" s="186"/>
      <c r="K213" s="139"/>
      <c r="L213" s="68">
        <v>212</v>
      </c>
    </row>
    <row r="214" spans="1:12">
      <c r="A214" s="22">
        <f>IFERROR(IF(INDEX('Open 2'!$A:$F,MATCH('Open 2 Results'!$E214,'Open 2'!$F:$F,0),1)&gt;0,INDEX('Open 2'!$A:$F,MATCH('Open 2 Results'!$E214,'Open 2'!$F:$F,0),1),""),"")</f>
        <v>3</v>
      </c>
      <c r="B214" s="95" t="str">
        <f>IFERROR(IF(INDEX('Open 2'!$A:$F,MATCH('Open 2 Results'!$E214,'Open 2'!$F:$F,0),2)&gt;0,INDEX('Open 2'!$A:$F,MATCH('Open 2 Results'!$E214,'Open 2'!$F:$F,0),2),""),"")</f>
        <v>Kaylee Hieronimus</v>
      </c>
      <c r="C214" s="95" t="str">
        <f>IFERROR(IF(INDEX('Open 2'!$A:$F,MATCH('Open 2 Results'!$E214,'Open 2'!$F:$F,0),3)&gt;0,INDEX('Open 2'!$A:$F,MATCH('Open 2 Results'!$E214,'Open 2'!$F:$F,0),3),""),"")</f>
        <v>SV Magnolia Cartel</v>
      </c>
      <c r="D214" s="96" t="str">
        <f>IFERROR(IF(AND(SMALL('Open 2'!F:F,L214)&gt;1000,SMALL('Open 2'!F:F,L214)&lt;3000),"nt",IF(SMALL('Open 2'!F:F,L214)&gt;3000,"",SMALL('Open 2'!F:F,L214))),"")</f>
        <v/>
      </c>
      <c r="E214" s="130" t="str">
        <f>IF(D214="nt",IFERROR(SMALL('Open 2'!F:F,L214),""),IF(D214&gt;3000,"",IFERROR(SMALL('Open 2'!F:F,L214),"")))</f>
        <v/>
      </c>
      <c r="G214" s="104" t="str">
        <f t="shared" si="4"/>
        <v/>
      </c>
      <c r="J214" s="186"/>
      <c r="K214" s="139"/>
      <c r="L214" s="68">
        <v>213</v>
      </c>
    </row>
    <row r="215" spans="1:12">
      <c r="A215" s="22">
        <f>IFERROR(IF(INDEX('Open 2'!$A:$F,MATCH('Open 2 Results'!$E215,'Open 2'!$F:$F,0),1)&gt;0,INDEX('Open 2'!$A:$F,MATCH('Open 2 Results'!$E215,'Open 2'!$F:$F,0),1),""),"")</f>
        <v>3</v>
      </c>
      <c r="B215" s="95" t="str">
        <f>IFERROR(IF(INDEX('Open 2'!$A:$F,MATCH('Open 2 Results'!$E215,'Open 2'!$F:$F,0),2)&gt;0,INDEX('Open 2'!$A:$F,MATCH('Open 2 Results'!$E215,'Open 2'!$F:$F,0),2),""),"")</f>
        <v>Kaylee Hieronimus</v>
      </c>
      <c r="C215" s="95" t="str">
        <f>IFERROR(IF(INDEX('Open 2'!$A:$F,MATCH('Open 2 Results'!$E215,'Open 2'!$F:$F,0),3)&gt;0,INDEX('Open 2'!$A:$F,MATCH('Open 2 Results'!$E215,'Open 2'!$F:$F,0),3),""),"")</f>
        <v>SV Magnolia Cartel</v>
      </c>
      <c r="D215" s="96" t="str">
        <f>IFERROR(IF(AND(SMALL('Open 2'!F:F,L215)&gt;1000,SMALL('Open 2'!F:F,L215)&lt;3000),"nt",IF(SMALL('Open 2'!F:F,L215)&gt;3000,"",SMALL('Open 2'!F:F,L215))),"")</f>
        <v/>
      </c>
      <c r="E215" s="130" t="str">
        <f>IF(D215="nt",IFERROR(SMALL('Open 2'!F:F,L215),""),IF(D215&gt;3000,"",IFERROR(SMALL('Open 2'!F:F,L215),"")))</f>
        <v/>
      </c>
      <c r="G215" s="104" t="str">
        <f t="shared" si="4"/>
        <v/>
      </c>
      <c r="J215" s="186"/>
      <c r="K215" s="139"/>
      <c r="L215" s="68">
        <v>214</v>
      </c>
    </row>
    <row r="216" spans="1:12">
      <c r="A216" s="22">
        <f>IFERROR(IF(INDEX('Open 2'!$A:$F,MATCH('Open 2 Results'!$E216,'Open 2'!$F:$F,0),1)&gt;0,INDEX('Open 2'!$A:$F,MATCH('Open 2 Results'!$E216,'Open 2'!$F:$F,0),1),""),"")</f>
        <v>3</v>
      </c>
      <c r="B216" s="95" t="str">
        <f>IFERROR(IF(INDEX('Open 2'!$A:$F,MATCH('Open 2 Results'!$E216,'Open 2'!$F:$F,0),2)&gt;0,INDEX('Open 2'!$A:$F,MATCH('Open 2 Results'!$E216,'Open 2'!$F:$F,0),2),""),"")</f>
        <v>Kaylee Hieronimus</v>
      </c>
      <c r="C216" s="95" t="str">
        <f>IFERROR(IF(INDEX('Open 2'!$A:$F,MATCH('Open 2 Results'!$E216,'Open 2'!$F:$F,0),3)&gt;0,INDEX('Open 2'!$A:$F,MATCH('Open 2 Results'!$E216,'Open 2'!$F:$F,0),3),""),"")</f>
        <v>SV Magnolia Cartel</v>
      </c>
      <c r="D216" s="96" t="str">
        <f>IFERROR(IF(AND(SMALL('Open 2'!F:F,L216)&gt;1000,SMALL('Open 2'!F:F,L216)&lt;3000),"nt",IF(SMALL('Open 2'!F:F,L216)&gt;3000,"",SMALL('Open 2'!F:F,L216))),"")</f>
        <v/>
      </c>
      <c r="E216" s="130" t="str">
        <f>IF(D216="nt",IFERROR(SMALL('Open 2'!F:F,L216),""),IF(D216&gt;3000,"",IFERROR(SMALL('Open 2'!F:F,L216),"")))</f>
        <v/>
      </c>
      <c r="G216" s="104" t="str">
        <f t="shared" si="4"/>
        <v/>
      </c>
      <c r="J216" s="186"/>
      <c r="K216" s="139"/>
      <c r="L216" s="68">
        <v>215</v>
      </c>
    </row>
    <row r="217" spans="1:12">
      <c r="A217" s="22">
        <f>IFERROR(IF(INDEX('Open 2'!$A:$F,MATCH('Open 2 Results'!$E217,'Open 2'!$F:$F,0),1)&gt;0,INDEX('Open 2'!$A:$F,MATCH('Open 2 Results'!$E217,'Open 2'!$F:$F,0),1),""),"")</f>
        <v>3</v>
      </c>
      <c r="B217" s="95" t="str">
        <f>IFERROR(IF(INDEX('Open 2'!$A:$F,MATCH('Open 2 Results'!$E217,'Open 2'!$F:$F,0),2)&gt;0,INDEX('Open 2'!$A:$F,MATCH('Open 2 Results'!$E217,'Open 2'!$F:$F,0),2),""),"")</f>
        <v>Kaylee Hieronimus</v>
      </c>
      <c r="C217" s="95" t="str">
        <f>IFERROR(IF(INDEX('Open 2'!$A:$F,MATCH('Open 2 Results'!$E217,'Open 2'!$F:$F,0),3)&gt;0,INDEX('Open 2'!$A:$F,MATCH('Open 2 Results'!$E217,'Open 2'!$F:$F,0),3),""),"")</f>
        <v>SV Magnolia Cartel</v>
      </c>
      <c r="D217" s="96" t="str">
        <f>IFERROR(IF(AND(SMALL('Open 2'!F:F,L217)&gt;1000,SMALL('Open 2'!F:F,L217)&lt;3000),"nt",IF(SMALL('Open 2'!F:F,L217)&gt;3000,"",SMALL('Open 2'!F:F,L217))),"")</f>
        <v/>
      </c>
      <c r="E217" s="130" t="str">
        <f>IF(D217="nt",IFERROR(SMALL('Open 2'!F:F,L217),""),IF(D217&gt;3000,"",IFERROR(SMALL('Open 2'!F:F,L217),"")))</f>
        <v/>
      </c>
      <c r="G217" s="104" t="str">
        <f t="shared" si="4"/>
        <v/>
      </c>
      <c r="J217" s="186"/>
      <c r="K217" s="139"/>
      <c r="L217" s="68">
        <v>216</v>
      </c>
    </row>
    <row r="218" spans="1:12">
      <c r="A218" s="22">
        <f>IFERROR(IF(INDEX('Open 2'!$A:$F,MATCH('Open 2 Results'!$E218,'Open 2'!$F:$F,0),1)&gt;0,INDEX('Open 2'!$A:$F,MATCH('Open 2 Results'!$E218,'Open 2'!$F:$F,0),1),""),"")</f>
        <v>3</v>
      </c>
      <c r="B218" s="95" t="str">
        <f>IFERROR(IF(INDEX('Open 2'!$A:$F,MATCH('Open 2 Results'!$E218,'Open 2'!$F:$F,0),2)&gt;0,INDEX('Open 2'!$A:$F,MATCH('Open 2 Results'!$E218,'Open 2'!$F:$F,0),2),""),"")</f>
        <v>Kaylee Hieronimus</v>
      </c>
      <c r="C218" s="95" t="str">
        <f>IFERROR(IF(INDEX('Open 2'!$A:$F,MATCH('Open 2 Results'!$E218,'Open 2'!$F:$F,0),3)&gt;0,INDEX('Open 2'!$A:$F,MATCH('Open 2 Results'!$E218,'Open 2'!$F:$F,0),3),""),"")</f>
        <v>SV Magnolia Cartel</v>
      </c>
      <c r="D218" s="96" t="str">
        <f>IFERROR(IF(AND(SMALL('Open 2'!F:F,L218)&gt;1000,SMALL('Open 2'!F:F,L218)&lt;3000),"nt",IF(SMALL('Open 2'!F:F,L218)&gt;3000,"",SMALL('Open 2'!F:F,L218))),"")</f>
        <v/>
      </c>
      <c r="E218" s="130" t="str">
        <f>IF(D218="nt",IFERROR(SMALL('Open 2'!F:F,L218),""),IF(D218&gt;3000,"",IFERROR(SMALL('Open 2'!F:F,L218),"")))</f>
        <v/>
      </c>
      <c r="G218" s="104" t="str">
        <f t="shared" si="4"/>
        <v/>
      </c>
      <c r="J218" s="186"/>
      <c r="K218" s="139"/>
      <c r="L218" s="68">
        <v>217</v>
      </c>
    </row>
    <row r="219" spans="1:12">
      <c r="A219" s="22">
        <f>IFERROR(IF(INDEX('Open 2'!$A:$F,MATCH('Open 2 Results'!$E219,'Open 2'!$F:$F,0),1)&gt;0,INDEX('Open 2'!$A:$F,MATCH('Open 2 Results'!$E219,'Open 2'!$F:$F,0),1),""),"")</f>
        <v>3</v>
      </c>
      <c r="B219" s="95" t="str">
        <f>IFERROR(IF(INDEX('Open 2'!$A:$F,MATCH('Open 2 Results'!$E219,'Open 2'!$F:$F,0),2)&gt;0,INDEX('Open 2'!$A:$F,MATCH('Open 2 Results'!$E219,'Open 2'!$F:$F,0),2),""),"")</f>
        <v>Kaylee Hieronimus</v>
      </c>
      <c r="C219" s="95" t="str">
        <f>IFERROR(IF(INDEX('Open 2'!$A:$F,MATCH('Open 2 Results'!$E219,'Open 2'!$F:$F,0),3)&gt;0,INDEX('Open 2'!$A:$F,MATCH('Open 2 Results'!$E219,'Open 2'!$F:$F,0),3),""),"")</f>
        <v>SV Magnolia Cartel</v>
      </c>
      <c r="D219" s="96" t="str">
        <f>IFERROR(IF(AND(SMALL('Open 2'!F:F,L219)&gt;1000,SMALL('Open 2'!F:F,L219)&lt;3000),"nt",IF(SMALL('Open 2'!F:F,L219)&gt;3000,"",SMALL('Open 2'!F:F,L219))),"")</f>
        <v/>
      </c>
      <c r="E219" s="130" t="str">
        <f>IF(D219="nt",IFERROR(SMALL('Open 2'!F:F,L219),""),IF(D219&gt;3000,"",IFERROR(SMALL('Open 2'!F:F,L219),"")))</f>
        <v/>
      </c>
      <c r="G219" s="104" t="str">
        <f t="shared" si="4"/>
        <v/>
      </c>
      <c r="J219" s="186"/>
      <c r="K219" s="139"/>
      <c r="L219" s="68">
        <v>218</v>
      </c>
    </row>
    <row r="220" spans="1:12">
      <c r="A220" s="22">
        <f>IFERROR(IF(INDEX('Open 2'!$A:$F,MATCH('Open 2 Results'!$E220,'Open 2'!$F:$F,0),1)&gt;0,INDEX('Open 2'!$A:$F,MATCH('Open 2 Results'!$E220,'Open 2'!$F:$F,0),1),""),"")</f>
        <v>3</v>
      </c>
      <c r="B220" s="95" t="str">
        <f>IFERROR(IF(INDEX('Open 2'!$A:$F,MATCH('Open 2 Results'!$E220,'Open 2'!$F:$F,0),2)&gt;0,INDEX('Open 2'!$A:$F,MATCH('Open 2 Results'!$E220,'Open 2'!$F:$F,0),2),""),"")</f>
        <v>Kaylee Hieronimus</v>
      </c>
      <c r="C220" s="95" t="str">
        <f>IFERROR(IF(INDEX('Open 2'!$A:$F,MATCH('Open 2 Results'!$E220,'Open 2'!$F:$F,0),3)&gt;0,INDEX('Open 2'!$A:$F,MATCH('Open 2 Results'!$E220,'Open 2'!$F:$F,0),3),""),"")</f>
        <v>SV Magnolia Cartel</v>
      </c>
      <c r="D220" s="96" t="str">
        <f>IFERROR(IF(AND(SMALL('Open 2'!F:F,L220)&gt;1000,SMALL('Open 2'!F:F,L220)&lt;3000),"nt",IF(SMALL('Open 2'!F:F,L220)&gt;3000,"",SMALL('Open 2'!F:F,L220))),"")</f>
        <v/>
      </c>
      <c r="E220" s="130" t="str">
        <f>IF(D220="nt",IFERROR(SMALL('Open 2'!F:F,L220),""),IF(D220&gt;3000,"",IFERROR(SMALL('Open 2'!F:F,L220),"")))</f>
        <v/>
      </c>
      <c r="G220" s="104" t="str">
        <f t="shared" si="4"/>
        <v/>
      </c>
      <c r="J220" s="186"/>
      <c r="K220" s="139"/>
      <c r="L220" s="68">
        <v>219</v>
      </c>
    </row>
    <row r="221" spans="1:12">
      <c r="A221" s="22">
        <f>IFERROR(IF(INDEX('Open 2'!$A:$F,MATCH('Open 2 Results'!$E221,'Open 2'!$F:$F,0),1)&gt;0,INDEX('Open 2'!$A:$F,MATCH('Open 2 Results'!$E221,'Open 2'!$F:$F,0),1),""),"")</f>
        <v>3</v>
      </c>
      <c r="B221" s="95" t="str">
        <f>IFERROR(IF(INDEX('Open 2'!$A:$F,MATCH('Open 2 Results'!$E221,'Open 2'!$F:$F,0),2)&gt;0,INDEX('Open 2'!$A:$F,MATCH('Open 2 Results'!$E221,'Open 2'!$F:$F,0),2),""),"")</f>
        <v>Kaylee Hieronimus</v>
      </c>
      <c r="C221" s="95" t="str">
        <f>IFERROR(IF(INDEX('Open 2'!$A:$F,MATCH('Open 2 Results'!$E221,'Open 2'!$F:$F,0),3)&gt;0,INDEX('Open 2'!$A:$F,MATCH('Open 2 Results'!$E221,'Open 2'!$F:$F,0),3),""),"")</f>
        <v>SV Magnolia Cartel</v>
      </c>
      <c r="D221" s="96" t="str">
        <f>IFERROR(IF(AND(SMALL('Open 2'!F:F,L221)&gt;1000,SMALL('Open 2'!F:F,L221)&lt;3000),"nt",IF(SMALL('Open 2'!F:F,L221)&gt;3000,"",SMALL('Open 2'!F:F,L221))),"")</f>
        <v/>
      </c>
      <c r="E221" s="130" t="str">
        <f>IF(D221="nt",IFERROR(SMALL('Open 2'!F:F,L221),""),IF(D221&gt;3000,"",IFERROR(SMALL('Open 2'!F:F,L221),"")))</f>
        <v/>
      </c>
      <c r="G221" s="104" t="str">
        <f t="shared" si="4"/>
        <v/>
      </c>
      <c r="J221" s="186"/>
      <c r="K221" s="139"/>
      <c r="L221" s="68">
        <v>220</v>
      </c>
    </row>
    <row r="222" spans="1:12">
      <c r="A222" s="22">
        <f>IFERROR(IF(INDEX('Open 2'!$A:$F,MATCH('Open 2 Results'!$E222,'Open 2'!$F:$F,0),1)&gt;0,INDEX('Open 2'!$A:$F,MATCH('Open 2 Results'!$E222,'Open 2'!$F:$F,0),1),""),"")</f>
        <v>3</v>
      </c>
      <c r="B222" s="95" t="str">
        <f>IFERROR(IF(INDEX('Open 2'!$A:$F,MATCH('Open 2 Results'!$E222,'Open 2'!$F:$F,0),2)&gt;0,INDEX('Open 2'!$A:$F,MATCH('Open 2 Results'!$E222,'Open 2'!$F:$F,0),2),""),"")</f>
        <v>Kaylee Hieronimus</v>
      </c>
      <c r="C222" s="95" t="str">
        <f>IFERROR(IF(INDEX('Open 2'!$A:$F,MATCH('Open 2 Results'!$E222,'Open 2'!$F:$F,0),3)&gt;0,INDEX('Open 2'!$A:$F,MATCH('Open 2 Results'!$E222,'Open 2'!$F:$F,0),3),""),"")</f>
        <v>SV Magnolia Cartel</v>
      </c>
      <c r="D222" s="96" t="str">
        <f>IFERROR(IF(AND(SMALL('Open 2'!F:F,L222)&gt;1000,SMALL('Open 2'!F:F,L222)&lt;3000),"nt",IF(SMALL('Open 2'!F:F,L222)&gt;3000,"",SMALL('Open 2'!F:F,L222))),"")</f>
        <v/>
      </c>
      <c r="E222" s="130" t="str">
        <f>IF(D222="nt",IFERROR(SMALL('Open 2'!F:F,L222),""),IF(D222&gt;3000,"",IFERROR(SMALL('Open 2'!F:F,L222),"")))</f>
        <v/>
      </c>
      <c r="G222" s="104" t="str">
        <f t="shared" si="4"/>
        <v/>
      </c>
      <c r="J222" s="186"/>
      <c r="K222" s="139"/>
      <c r="L222" s="68">
        <v>221</v>
      </c>
    </row>
    <row r="223" spans="1:12">
      <c r="A223" s="22">
        <f>IFERROR(IF(INDEX('Open 2'!$A:$F,MATCH('Open 2 Results'!$E223,'Open 2'!$F:$F,0),1)&gt;0,INDEX('Open 2'!$A:$F,MATCH('Open 2 Results'!$E223,'Open 2'!$F:$F,0),1),""),"")</f>
        <v>3</v>
      </c>
      <c r="B223" s="95" t="str">
        <f>IFERROR(IF(INDEX('Open 2'!$A:$F,MATCH('Open 2 Results'!$E223,'Open 2'!$F:$F,0),2)&gt;0,INDEX('Open 2'!$A:$F,MATCH('Open 2 Results'!$E223,'Open 2'!$F:$F,0),2),""),"")</f>
        <v>Kaylee Hieronimus</v>
      </c>
      <c r="C223" s="95" t="str">
        <f>IFERROR(IF(INDEX('Open 2'!$A:$F,MATCH('Open 2 Results'!$E223,'Open 2'!$F:$F,0),3)&gt;0,INDEX('Open 2'!$A:$F,MATCH('Open 2 Results'!$E223,'Open 2'!$F:$F,0),3),""),"")</f>
        <v>SV Magnolia Cartel</v>
      </c>
      <c r="D223" s="96" t="str">
        <f>IFERROR(IF(AND(SMALL('Open 2'!F:F,L223)&gt;1000,SMALL('Open 2'!F:F,L223)&lt;3000),"nt",IF(SMALL('Open 2'!F:F,L223)&gt;3000,"",SMALL('Open 2'!F:F,L223))),"")</f>
        <v/>
      </c>
      <c r="E223" s="130" t="str">
        <f>IF(D223="nt",IFERROR(SMALL('Open 2'!F:F,L223),""),IF(D223&gt;3000,"",IFERROR(SMALL('Open 2'!F:F,L223),"")))</f>
        <v/>
      </c>
      <c r="G223" s="104" t="str">
        <f t="shared" si="4"/>
        <v/>
      </c>
      <c r="J223" s="186"/>
      <c r="K223" s="139"/>
      <c r="L223" s="68">
        <v>222</v>
      </c>
    </row>
    <row r="224" spans="1:12">
      <c r="A224" s="22">
        <f>IFERROR(IF(INDEX('Open 2'!$A:$F,MATCH('Open 2 Results'!$E224,'Open 2'!$F:$F,0),1)&gt;0,INDEX('Open 2'!$A:$F,MATCH('Open 2 Results'!$E224,'Open 2'!$F:$F,0),1),""),"")</f>
        <v>3</v>
      </c>
      <c r="B224" s="95" t="str">
        <f>IFERROR(IF(INDEX('Open 2'!$A:$F,MATCH('Open 2 Results'!$E224,'Open 2'!$F:$F,0),2)&gt;0,INDEX('Open 2'!$A:$F,MATCH('Open 2 Results'!$E224,'Open 2'!$F:$F,0),2),""),"")</f>
        <v>Kaylee Hieronimus</v>
      </c>
      <c r="C224" s="95" t="str">
        <f>IFERROR(IF(INDEX('Open 2'!$A:$F,MATCH('Open 2 Results'!$E224,'Open 2'!$F:$F,0),3)&gt;0,INDEX('Open 2'!$A:$F,MATCH('Open 2 Results'!$E224,'Open 2'!$F:$F,0),3),""),"")</f>
        <v>SV Magnolia Cartel</v>
      </c>
      <c r="D224" s="96" t="str">
        <f>IFERROR(IF(AND(SMALL('Open 2'!F:F,L224)&gt;1000,SMALL('Open 2'!F:F,L224)&lt;3000),"nt",IF(SMALL('Open 2'!F:F,L224)&gt;3000,"",SMALL('Open 2'!F:F,L224))),"")</f>
        <v/>
      </c>
      <c r="E224" s="130" t="str">
        <f>IF(D224="nt",IFERROR(SMALL('Open 2'!F:F,L224),""),IF(D224&gt;3000,"",IFERROR(SMALL('Open 2'!F:F,L224),"")))</f>
        <v/>
      </c>
      <c r="G224" s="104" t="str">
        <f t="shared" si="4"/>
        <v/>
      </c>
      <c r="J224" s="186"/>
      <c r="K224" s="139"/>
      <c r="L224" s="68">
        <v>223</v>
      </c>
    </row>
    <row r="225" spans="1:12">
      <c r="A225" s="22">
        <f>IFERROR(IF(INDEX('Open 2'!$A:$F,MATCH('Open 2 Results'!$E225,'Open 2'!$F:$F,0),1)&gt;0,INDEX('Open 2'!$A:$F,MATCH('Open 2 Results'!$E225,'Open 2'!$F:$F,0),1),""),"")</f>
        <v>3</v>
      </c>
      <c r="B225" s="95" t="str">
        <f>IFERROR(IF(INDEX('Open 2'!$A:$F,MATCH('Open 2 Results'!$E225,'Open 2'!$F:$F,0),2)&gt;0,INDEX('Open 2'!$A:$F,MATCH('Open 2 Results'!$E225,'Open 2'!$F:$F,0),2),""),"")</f>
        <v>Kaylee Hieronimus</v>
      </c>
      <c r="C225" s="95" t="str">
        <f>IFERROR(IF(INDEX('Open 2'!$A:$F,MATCH('Open 2 Results'!$E225,'Open 2'!$F:$F,0),3)&gt;0,INDEX('Open 2'!$A:$F,MATCH('Open 2 Results'!$E225,'Open 2'!$F:$F,0),3),""),"")</f>
        <v>SV Magnolia Cartel</v>
      </c>
      <c r="D225" s="96" t="str">
        <f>IFERROR(IF(AND(SMALL('Open 2'!F:F,L225)&gt;1000,SMALL('Open 2'!F:F,L225)&lt;3000),"nt",IF(SMALL('Open 2'!F:F,L225)&gt;3000,"",SMALL('Open 2'!F:F,L225))),"")</f>
        <v/>
      </c>
      <c r="E225" s="130" t="str">
        <f>IF(D225="nt",IFERROR(SMALL('Open 2'!F:F,L225),""),IF(D225&gt;3000,"",IFERROR(SMALL('Open 2'!F:F,L225),"")))</f>
        <v/>
      </c>
      <c r="G225" s="104" t="str">
        <f t="shared" si="4"/>
        <v/>
      </c>
      <c r="J225" s="186"/>
      <c r="K225" s="139"/>
      <c r="L225" s="68">
        <v>224</v>
      </c>
    </row>
    <row r="226" spans="1:12">
      <c r="A226" s="22">
        <f>IFERROR(IF(INDEX('Open 2'!$A:$F,MATCH('Open 2 Results'!$E226,'Open 2'!$F:$F,0),1)&gt;0,INDEX('Open 2'!$A:$F,MATCH('Open 2 Results'!$E226,'Open 2'!$F:$F,0),1),""),"")</f>
        <v>3</v>
      </c>
      <c r="B226" s="95" t="str">
        <f>IFERROR(IF(INDEX('Open 2'!$A:$F,MATCH('Open 2 Results'!$E226,'Open 2'!$F:$F,0),2)&gt;0,INDEX('Open 2'!$A:$F,MATCH('Open 2 Results'!$E226,'Open 2'!$F:$F,0),2),""),"")</f>
        <v>Kaylee Hieronimus</v>
      </c>
      <c r="C226" s="95" t="str">
        <f>IFERROR(IF(INDEX('Open 2'!$A:$F,MATCH('Open 2 Results'!$E226,'Open 2'!$F:$F,0),3)&gt;0,INDEX('Open 2'!$A:$F,MATCH('Open 2 Results'!$E226,'Open 2'!$F:$F,0),3),""),"")</f>
        <v>SV Magnolia Cartel</v>
      </c>
      <c r="D226" s="96" t="str">
        <f>IFERROR(IF(AND(SMALL('Open 2'!F:F,L226)&gt;1000,SMALL('Open 2'!F:F,L226)&lt;3000),"nt",IF(SMALL('Open 2'!F:F,L226)&gt;3000,"",SMALL('Open 2'!F:F,L226))),"")</f>
        <v/>
      </c>
      <c r="E226" s="130" t="str">
        <f>IF(D226="nt",IFERROR(SMALL('Open 2'!F:F,L226),""),IF(D226&gt;3000,"",IFERROR(SMALL('Open 2'!F:F,L226),"")))</f>
        <v/>
      </c>
      <c r="G226" s="104" t="str">
        <f t="shared" si="4"/>
        <v/>
      </c>
      <c r="J226" s="186"/>
      <c r="K226" s="139"/>
      <c r="L226" s="68">
        <v>225</v>
      </c>
    </row>
    <row r="227" spans="1:12">
      <c r="A227" s="22">
        <f>IFERROR(IF(INDEX('Open 2'!$A:$F,MATCH('Open 2 Results'!$E227,'Open 2'!$F:$F,0),1)&gt;0,INDEX('Open 2'!$A:$F,MATCH('Open 2 Results'!$E227,'Open 2'!$F:$F,0),1),""),"")</f>
        <v>3</v>
      </c>
      <c r="B227" s="95" t="str">
        <f>IFERROR(IF(INDEX('Open 2'!$A:$F,MATCH('Open 2 Results'!$E227,'Open 2'!$F:$F,0),2)&gt;0,INDEX('Open 2'!$A:$F,MATCH('Open 2 Results'!$E227,'Open 2'!$F:$F,0),2),""),"")</f>
        <v>Kaylee Hieronimus</v>
      </c>
      <c r="C227" s="95" t="str">
        <f>IFERROR(IF(INDEX('Open 2'!$A:$F,MATCH('Open 2 Results'!$E227,'Open 2'!$F:$F,0),3)&gt;0,INDEX('Open 2'!$A:$F,MATCH('Open 2 Results'!$E227,'Open 2'!$F:$F,0),3),""),"")</f>
        <v>SV Magnolia Cartel</v>
      </c>
      <c r="D227" s="96" t="str">
        <f>IFERROR(IF(AND(SMALL('Open 2'!F:F,L227)&gt;1000,SMALL('Open 2'!F:F,L227)&lt;3000),"nt",IF(SMALL('Open 2'!F:F,L227)&gt;3000,"",SMALL('Open 2'!F:F,L227))),"")</f>
        <v/>
      </c>
      <c r="E227" s="130" t="str">
        <f>IF(D227="nt",IFERROR(SMALL('Open 2'!F:F,L227),""),IF(D227&gt;3000,"",IFERROR(SMALL('Open 2'!F:F,L227),"")))</f>
        <v/>
      </c>
      <c r="G227" s="104" t="str">
        <f t="shared" si="4"/>
        <v/>
      </c>
      <c r="J227" s="186"/>
      <c r="K227" s="139"/>
      <c r="L227" s="68">
        <v>226</v>
      </c>
    </row>
    <row r="228" spans="1:12">
      <c r="A228" s="22">
        <f>IFERROR(IF(INDEX('Open 2'!$A:$F,MATCH('Open 2 Results'!$E228,'Open 2'!$F:$F,0),1)&gt;0,INDEX('Open 2'!$A:$F,MATCH('Open 2 Results'!$E228,'Open 2'!$F:$F,0),1),""),"")</f>
        <v>3</v>
      </c>
      <c r="B228" s="95" t="str">
        <f>IFERROR(IF(INDEX('Open 2'!$A:$F,MATCH('Open 2 Results'!$E228,'Open 2'!$F:$F,0),2)&gt;0,INDEX('Open 2'!$A:$F,MATCH('Open 2 Results'!$E228,'Open 2'!$F:$F,0),2),""),"")</f>
        <v>Kaylee Hieronimus</v>
      </c>
      <c r="C228" s="95" t="str">
        <f>IFERROR(IF(INDEX('Open 2'!$A:$F,MATCH('Open 2 Results'!$E228,'Open 2'!$F:$F,0),3)&gt;0,INDEX('Open 2'!$A:$F,MATCH('Open 2 Results'!$E228,'Open 2'!$F:$F,0),3),""),"")</f>
        <v>SV Magnolia Cartel</v>
      </c>
      <c r="D228" s="96" t="str">
        <f>IFERROR(IF(AND(SMALL('Open 2'!F:F,L228)&gt;1000,SMALL('Open 2'!F:F,L228)&lt;3000),"nt",IF(SMALL('Open 2'!F:F,L228)&gt;3000,"",SMALL('Open 2'!F:F,L228))),"")</f>
        <v/>
      </c>
      <c r="E228" s="130" t="str">
        <f>IF(D228="nt",IFERROR(SMALL('Open 2'!F:F,L228),""),IF(D228&gt;3000,"",IFERROR(SMALL('Open 2'!F:F,L228),"")))</f>
        <v/>
      </c>
      <c r="G228" s="104" t="str">
        <f t="shared" si="4"/>
        <v/>
      </c>
      <c r="J228" s="186"/>
      <c r="K228" s="139"/>
      <c r="L228" s="68">
        <v>227</v>
      </c>
    </row>
    <row r="229" spans="1:12">
      <c r="A229" s="22">
        <f>IFERROR(IF(INDEX('Open 2'!$A:$F,MATCH('Open 2 Results'!$E229,'Open 2'!$F:$F,0),1)&gt;0,INDEX('Open 2'!$A:$F,MATCH('Open 2 Results'!$E229,'Open 2'!$F:$F,0),1),""),"")</f>
        <v>3</v>
      </c>
      <c r="B229" s="95" t="str">
        <f>IFERROR(IF(INDEX('Open 2'!$A:$F,MATCH('Open 2 Results'!$E229,'Open 2'!$F:$F,0),2)&gt;0,INDEX('Open 2'!$A:$F,MATCH('Open 2 Results'!$E229,'Open 2'!$F:$F,0),2),""),"")</f>
        <v>Kaylee Hieronimus</v>
      </c>
      <c r="C229" s="95" t="str">
        <f>IFERROR(IF(INDEX('Open 2'!$A:$F,MATCH('Open 2 Results'!$E229,'Open 2'!$F:$F,0),3)&gt;0,INDEX('Open 2'!$A:$F,MATCH('Open 2 Results'!$E229,'Open 2'!$F:$F,0),3),""),"")</f>
        <v>SV Magnolia Cartel</v>
      </c>
      <c r="D229" s="96" t="str">
        <f>IFERROR(IF(AND(SMALL('Open 2'!F:F,L229)&gt;1000,SMALL('Open 2'!F:F,L229)&lt;3000),"nt",IF(SMALL('Open 2'!F:F,L229)&gt;3000,"",SMALL('Open 2'!F:F,L229))),"")</f>
        <v/>
      </c>
      <c r="E229" s="130" t="str">
        <f>IF(D229="nt",IFERROR(SMALL('Open 2'!F:F,L229),""),IF(D229&gt;3000,"",IFERROR(SMALL('Open 2'!F:F,L229),"")))</f>
        <v/>
      </c>
      <c r="G229" s="104" t="str">
        <f t="shared" si="4"/>
        <v/>
      </c>
      <c r="J229" s="186"/>
      <c r="K229" s="139"/>
      <c r="L229" s="68">
        <v>228</v>
      </c>
    </row>
    <row r="230" spans="1:12">
      <c r="A230" s="22">
        <f>IFERROR(IF(INDEX('Open 2'!$A:$F,MATCH('Open 2 Results'!$E230,'Open 2'!$F:$F,0),1)&gt;0,INDEX('Open 2'!$A:$F,MATCH('Open 2 Results'!$E230,'Open 2'!$F:$F,0),1),""),"")</f>
        <v>3</v>
      </c>
      <c r="B230" s="95" t="str">
        <f>IFERROR(IF(INDEX('Open 2'!$A:$F,MATCH('Open 2 Results'!$E230,'Open 2'!$F:$F,0),2)&gt;0,INDEX('Open 2'!$A:$F,MATCH('Open 2 Results'!$E230,'Open 2'!$F:$F,0),2),""),"")</f>
        <v>Kaylee Hieronimus</v>
      </c>
      <c r="C230" s="95" t="str">
        <f>IFERROR(IF(INDEX('Open 2'!$A:$F,MATCH('Open 2 Results'!$E230,'Open 2'!$F:$F,0),3)&gt;0,INDEX('Open 2'!$A:$F,MATCH('Open 2 Results'!$E230,'Open 2'!$F:$F,0),3),""),"")</f>
        <v>SV Magnolia Cartel</v>
      </c>
      <c r="D230" s="96" t="str">
        <f>IFERROR(IF(AND(SMALL('Open 2'!F:F,L230)&gt;1000,SMALL('Open 2'!F:F,L230)&lt;3000),"nt",IF(SMALL('Open 2'!F:F,L230)&gt;3000,"",SMALL('Open 2'!F:F,L230))),"")</f>
        <v/>
      </c>
      <c r="E230" s="130" t="str">
        <f>IF(D230="nt",IFERROR(SMALL('Open 2'!F:F,L230),""),IF(D230&gt;3000,"",IFERROR(SMALL('Open 2'!F:F,L230),"")))</f>
        <v/>
      </c>
      <c r="G230" s="104" t="str">
        <f t="shared" si="4"/>
        <v/>
      </c>
      <c r="J230" s="186"/>
      <c r="K230" s="139"/>
      <c r="L230" s="68">
        <v>229</v>
      </c>
    </row>
    <row r="231" spans="1:12">
      <c r="A231" s="22">
        <f>IFERROR(IF(INDEX('Open 2'!$A:$F,MATCH('Open 2 Results'!$E231,'Open 2'!$F:$F,0),1)&gt;0,INDEX('Open 2'!$A:$F,MATCH('Open 2 Results'!$E231,'Open 2'!$F:$F,0),1),""),"")</f>
        <v>3</v>
      </c>
      <c r="B231" s="95" t="str">
        <f>IFERROR(IF(INDEX('Open 2'!$A:$F,MATCH('Open 2 Results'!$E231,'Open 2'!$F:$F,0),2)&gt;0,INDEX('Open 2'!$A:$F,MATCH('Open 2 Results'!$E231,'Open 2'!$F:$F,0),2),""),"")</f>
        <v>Kaylee Hieronimus</v>
      </c>
      <c r="C231" s="95" t="str">
        <f>IFERROR(IF(INDEX('Open 2'!$A:$F,MATCH('Open 2 Results'!$E231,'Open 2'!$F:$F,0),3)&gt;0,INDEX('Open 2'!$A:$F,MATCH('Open 2 Results'!$E231,'Open 2'!$F:$F,0),3),""),"")</f>
        <v>SV Magnolia Cartel</v>
      </c>
      <c r="D231" s="96" t="str">
        <f>IFERROR(IF(AND(SMALL('Open 2'!F:F,L231)&gt;1000,SMALL('Open 2'!F:F,L231)&lt;3000),"nt",IF(SMALL('Open 2'!F:F,L231)&gt;3000,"",SMALL('Open 2'!F:F,L231))),"")</f>
        <v/>
      </c>
      <c r="E231" s="130" t="str">
        <f>IF(D231="nt",IFERROR(SMALL('Open 2'!F:F,L231),""),IF(D231&gt;3000,"",IFERROR(SMALL('Open 2'!F:F,L231),"")))</f>
        <v/>
      </c>
      <c r="G231" s="104" t="str">
        <f t="shared" si="4"/>
        <v/>
      </c>
      <c r="J231" s="186"/>
      <c r="K231" s="139"/>
      <c r="L231" s="68">
        <v>230</v>
      </c>
    </row>
    <row r="232" spans="1:12">
      <c r="A232" s="22">
        <f>IFERROR(IF(INDEX('Open 2'!$A:$F,MATCH('Open 2 Results'!$E232,'Open 2'!$F:$F,0),1)&gt;0,INDEX('Open 2'!$A:$F,MATCH('Open 2 Results'!$E232,'Open 2'!$F:$F,0),1),""),"")</f>
        <v>3</v>
      </c>
      <c r="B232" s="95" t="str">
        <f>IFERROR(IF(INDEX('Open 2'!$A:$F,MATCH('Open 2 Results'!$E232,'Open 2'!$F:$F,0),2)&gt;0,INDEX('Open 2'!$A:$F,MATCH('Open 2 Results'!$E232,'Open 2'!$F:$F,0),2),""),"")</f>
        <v>Kaylee Hieronimus</v>
      </c>
      <c r="C232" s="95" t="str">
        <f>IFERROR(IF(INDEX('Open 2'!$A:$F,MATCH('Open 2 Results'!$E232,'Open 2'!$F:$F,0),3)&gt;0,INDEX('Open 2'!$A:$F,MATCH('Open 2 Results'!$E232,'Open 2'!$F:$F,0),3),""),"")</f>
        <v>SV Magnolia Cartel</v>
      </c>
      <c r="D232" s="96" t="str">
        <f>IFERROR(IF(AND(SMALL('Open 2'!F:F,L232)&gt;1000,SMALL('Open 2'!F:F,L232)&lt;3000),"nt",IF(SMALL('Open 2'!F:F,L232)&gt;3000,"",SMALL('Open 2'!F:F,L232))),"")</f>
        <v/>
      </c>
      <c r="E232" s="130" t="str">
        <f>IF(D232="nt",IFERROR(SMALL('Open 2'!F:F,L232),""),IF(D232&gt;3000,"",IFERROR(SMALL('Open 2'!F:F,L232),"")))</f>
        <v/>
      </c>
      <c r="G232" s="104" t="str">
        <f t="shared" si="4"/>
        <v/>
      </c>
      <c r="J232" s="186"/>
      <c r="K232" s="139"/>
      <c r="L232" s="68">
        <v>231</v>
      </c>
    </row>
    <row r="233" spans="1:12">
      <c r="A233" s="22">
        <f>IFERROR(IF(INDEX('Open 2'!$A:$F,MATCH('Open 2 Results'!$E233,'Open 2'!$F:$F,0),1)&gt;0,INDEX('Open 2'!$A:$F,MATCH('Open 2 Results'!$E233,'Open 2'!$F:$F,0),1),""),"")</f>
        <v>3</v>
      </c>
      <c r="B233" s="95" t="str">
        <f>IFERROR(IF(INDEX('Open 2'!$A:$F,MATCH('Open 2 Results'!$E233,'Open 2'!$F:$F,0),2)&gt;0,INDEX('Open 2'!$A:$F,MATCH('Open 2 Results'!$E233,'Open 2'!$F:$F,0),2),""),"")</f>
        <v>Kaylee Hieronimus</v>
      </c>
      <c r="C233" s="95" t="str">
        <f>IFERROR(IF(INDEX('Open 2'!$A:$F,MATCH('Open 2 Results'!$E233,'Open 2'!$F:$F,0),3)&gt;0,INDEX('Open 2'!$A:$F,MATCH('Open 2 Results'!$E233,'Open 2'!$F:$F,0),3),""),"")</f>
        <v>SV Magnolia Cartel</v>
      </c>
      <c r="D233" s="96" t="str">
        <f>IFERROR(IF(AND(SMALL('Open 2'!F:F,L233)&gt;1000,SMALL('Open 2'!F:F,L233)&lt;3000),"nt",IF(SMALL('Open 2'!F:F,L233)&gt;3000,"",SMALL('Open 2'!F:F,L233))),"")</f>
        <v/>
      </c>
      <c r="E233" s="130" t="str">
        <f>IF(D233="nt",IFERROR(SMALL('Open 2'!F:F,L233),""),IF(D233&gt;3000,"",IFERROR(SMALL('Open 2'!F:F,L233),"")))</f>
        <v/>
      </c>
      <c r="G233" s="104" t="str">
        <f t="shared" si="4"/>
        <v/>
      </c>
      <c r="J233" s="186"/>
      <c r="K233" s="139"/>
      <c r="L233" s="68">
        <v>232</v>
      </c>
    </row>
    <row r="234" spans="1:12">
      <c r="A234" s="22">
        <f>IFERROR(IF(INDEX('Open 2'!$A:$F,MATCH('Open 2 Results'!$E234,'Open 2'!$F:$F,0),1)&gt;0,INDEX('Open 2'!$A:$F,MATCH('Open 2 Results'!$E234,'Open 2'!$F:$F,0),1),""),"")</f>
        <v>3</v>
      </c>
      <c r="B234" s="95" t="str">
        <f>IFERROR(IF(INDEX('Open 2'!$A:$F,MATCH('Open 2 Results'!$E234,'Open 2'!$F:$F,0),2)&gt;0,INDEX('Open 2'!$A:$F,MATCH('Open 2 Results'!$E234,'Open 2'!$F:$F,0),2),""),"")</f>
        <v>Kaylee Hieronimus</v>
      </c>
      <c r="C234" s="95" t="str">
        <f>IFERROR(IF(INDEX('Open 2'!$A:$F,MATCH('Open 2 Results'!$E234,'Open 2'!$F:$F,0),3)&gt;0,INDEX('Open 2'!$A:$F,MATCH('Open 2 Results'!$E234,'Open 2'!$F:$F,0),3),""),"")</f>
        <v>SV Magnolia Cartel</v>
      </c>
      <c r="D234" s="96" t="str">
        <f>IFERROR(IF(AND(SMALL('Open 2'!F:F,L234)&gt;1000,SMALL('Open 2'!F:F,L234)&lt;3000),"nt",IF(SMALL('Open 2'!F:F,L234)&gt;3000,"",SMALL('Open 2'!F:F,L234))),"")</f>
        <v/>
      </c>
      <c r="E234" s="130" t="str">
        <f>IF(D234="nt",IFERROR(SMALL('Open 2'!F:F,L234),""),IF(D234&gt;3000,"",IFERROR(SMALL('Open 2'!F:F,L234),"")))</f>
        <v/>
      </c>
      <c r="G234" s="104" t="str">
        <f t="shared" si="4"/>
        <v/>
      </c>
      <c r="J234" s="186"/>
      <c r="K234" s="139"/>
      <c r="L234" s="68">
        <v>233</v>
      </c>
    </row>
    <row r="235" spans="1:12">
      <c r="A235" s="22">
        <f>IFERROR(IF(INDEX('Open 2'!$A:$F,MATCH('Open 2 Results'!$E235,'Open 2'!$F:$F,0),1)&gt;0,INDEX('Open 2'!$A:$F,MATCH('Open 2 Results'!$E235,'Open 2'!$F:$F,0),1),""),"")</f>
        <v>3</v>
      </c>
      <c r="B235" s="95" t="str">
        <f>IFERROR(IF(INDEX('Open 2'!$A:$F,MATCH('Open 2 Results'!$E235,'Open 2'!$F:$F,0),2)&gt;0,INDEX('Open 2'!$A:$F,MATCH('Open 2 Results'!$E235,'Open 2'!$F:$F,0),2),""),"")</f>
        <v>Kaylee Hieronimus</v>
      </c>
      <c r="C235" s="95" t="str">
        <f>IFERROR(IF(INDEX('Open 2'!$A:$F,MATCH('Open 2 Results'!$E235,'Open 2'!$F:$F,0),3)&gt;0,INDEX('Open 2'!$A:$F,MATCH('Open 2 Results'!$E235,'Open 2'!$F:$F,0),3),""),"")</f>
        <v>SV Magnolia Cartel</v>
      </c>
      <c r="D235" s="96" t="str">
        <f>IFERROR(IF(AND(SMALL('Open 2'!F:F,L235)&gt;1000,SMALL('Open 2'!F:F,L235)&lt;3000),"nt",IF(SMALL('Open 2'!F:F,L235)&gt;3000,"",SMALL('Open 2'!F:F,L235))),"")</f>
        <v/>
      </c>
      <c r="E235" s="130" t="str">
        <f>IF(D235="nt",IFERROR(SMALL('Open 2'!F:F,L235),""),IF(D235&gt;3000,"",IFERROR(SMALL('Open 2'!F:F,L235),"")))</f>
        <v/>
      </c>
      <c r="G235" s="104" t="str">
        <f t="shared" si="4"/>
        <v/>
      </c>
      <c r="J235" s="186"/>
      <c r="K235" s="139"/>
      <c r="L235" s="68">
        <v>234</v>
      </c>
    </row>
    <row r="236" spans="1:12">
      <c r="A236" s="22">
        <f>IFERROR(IF(INDEX('Open 2'!$A:$F,MATCH('Open 2 Results'!$E236,'Open 2'!$F:$F,0),1)&gt;0,INDEX('Open 2'!$A:$F,MATCH('Open 2 Results'!$E236,'Open 2'!$F:$F,0),1),""),"")</f>
        <v>3</v>
      </c>
      <c r="B236" s="95" t="str">
        <f>IFERROR(IF(INDEX('Open 2'!$A:$F,MATCH('Open 2 Results'!$E236,'Open 2'!$F:$F,0),2)&gt;0,INDEX('Open 2'!$A:$F,MATCH('Open 2 Results'!$E236,'Open 2'!$F:$F,0),2),""),"")</f>
        <v>Kaylee Hieronimus</v>
      </c>
      <c r="C236" s="95" t="str">
        <f>IFERROR(IF(INDEX('Open 2'!$A:$F,MATCH('Open 2 Results'!$E236,'Open 2'!$F:$F,0),3)&gt;0,INDEX('Open 2'!$A:$F,MATCH('Open 2 Results'!$E236,'Open 2'!$F:$F,0),3),""),"")</f>
        <v>SV Magnolia Cartel</v>
      </c>
      <c r="D236" s="96" t="str">
        <f>IFERROR(IF(AND(SMALL('Open 2'!F:F,L236)&gt;1000,SMALL('Open 2'!F:F,L236)&lt;3000),"nt",IF(SMALL('Open 2'!F:F,L236)&gt;3000,"",SMALL('Open 2'!F:F,L236))),"")</f>
        <v/>
      </c>
      <c r="E236" s="130" t="str">
        <f>IF(D236="nt",IFERROR(SMALL('Open 2'!F:F,L236),""),IF(D236&gt;3000,"",IFERROR(SMALL('Open 2'!F:F,L236),"")))</f>
        <v/>
      </c>
      <c r="G236" s="104" t="str">
        <f t="shared" si="4"/>
        <v/>
      </c>
      <c r="J236" s="186"/>
      <c r="K236" s="139"/>
      <c r="L236" s="68">
        <v>235</v>
      </c>
    </row>
    <row r="237" spans="1:12">
      <c r="A237" s="22">
        <f>IFERROR(IF(INDEX('Open 2'!$A:$F,MATCH('Open 2 Results'!$E237,'Open 2'!$F:$F,0),1)&gt;0,INDEX('Open 2'!$A:$F,MATCH('Open 2 Results'!$E237,'Open 2'!$F:$F,0),1),""),"")</f>
        <v>3</v>
      </c>
      <c r="B237" s="95" t="str">
        <f>IFERROR(IF(INDEX('Open 2'!$A:$F,MATCH('Open 2 Results'!$E237,'Open 2'!$F:$F,0),2)&gt;0,INDEX('Open 2'!$A:$F,MATCH('Open 2 Results'!$E237,'Open 2'!$F:$F,0),2),""),"")</f>
        <v>Kaylee Hieronimus</v>
      </c>
      <c r="C237" s="95" t="str">
        <f>IFERROR(IF(INDEX('Open 2'!$A:$F,MATCH('Open 2 Results'!$E237,'Open 2'!$F:$F,0),3)&gt;0,INDEX('Open 2'!$A:$F,MATCH('Open 2 Results'!$E237,'Open 2'!$F:$F,0),3),""),"")</f>
        <v>SV Magnolia Cartel</v>
      </c>
      <c r="D237" s="96" t="str">
        <f>IFERROR(IF(AND(SMALL('Open 2'!F:F,L237)&gt;1000,SMALL('Open 2'!F:F,L237)&lt;3000),"nt",IF(SMALL('Open 2'!F:F,L237)&gt;3000,"",SMALL('Open 2'!F:F,L237))),"")</f>
        <v/>
      </c>
      <c r="E237" s="130" t="str">
        <f>IF(D237="nt",IFERROR(SMALL('Open 2'!F:F,L237),""),IF(D237&gt;3000,"",IFERROR(SMALL('Open 2'!F:F,L237),"")))</f>
        <v/>
      </c>
      <c r="G237" s="104" t="str">
        <f t="shared" si="4"/>
        <v/>
      </c>
      <c r="J237" s="186"/>
      <c r="K237" s="139"/>
      <c r="L237" s="68">
        <v>236</v>
      </c>
    </row>
    <row r="238" spans="1:12">
      <c r="A238" s="22">
        <f>IFERROR(IF(INDEX('Open 2'!$A:$F,MATCH('Open 2 Results'!$E238,'Open 2'!$F:$F,0),1)&gt;0,INDEX('Open 2'!$A:$F,MATCH('Open 2 Results'!$E238,'Open 2'!$F:$F,0),1),""),"")</f>
        <v>3</v>
      </c>
      <c r="B238" s="95" t="str">
        <f>IFERROR(IF(INDEX('Open 2'!$A:$F,MATCH('Open 2 Results'!$E238,'Open 2'!$F:$F,0),2)&gt;0,INDEX('Open 2'!$A:$F,MATCH('Open 2 Results'!$E238,'Open 2'!$F:$F,0),2),""),"")</f>
        <v>Kaylee Hieronimus</v>
      </c>
      <c r="C238" s="95" t="str">
        <f>IFERROR(IF(INDEX('Open 2'!$A:$F,MATCH('Open 2 Results'!$E238,'Open 2'!$F:$F,0),3)&gt;0,INDEX('Open 2'!$A:$F,MATCH('Open 2 Results'!$E238,'Open 2'!$F:$F,0),3),""),"")</f>
        <v>SV Magnolia Cartel</v>
      </c>
      <c r="D238" s="96" t="str">
        <f>IFERROR(IF(AND(SMALL('Open 2'!F:F,L238)&gt;1000,SMALL('Open 2'!F:F,L238)&lt;3000),"nt",IF(SMALL('Open 2'!F:F,L238)&gt;3000,"",SMALL('Open 2'!F:F,L238))),"")</f>
        <v/>
      </c>
      <c r="E238" s="130" t="str">
        <f>IF(D238="nt",IFERROR(SMALL('Open 2'!F:F,L238),""),IF(D238&gt;3000,"",IFERROR(SMALL('Open 2'!F:F,L238),"")))</f>
        <v/>
      </c>
      <c r="G238" s="104" t="str">
        <f t="shared" si="4"/>
        <v/>
      </c>
      <c r="J238" s="186"/>
      <c r="K238" s="139"/>
      <c r="L238" s="68">
        <v>237</v>
      </c>
    </row>
    <row r="239" spans="1:12">
      <c r="A239" s="22">
        <f>IFERROR(IF(INDEX('Open 2'!$A:$F,MATCH('Open 2 Results'!$E239,'Open 2'!$F:$F,0),1)&gt;0,INDEX('Open 2'!$A:$F,MATCH('Open 2 Results'!$E239,'Open 2'!$F:$F,0),1),""),"")</f>
        <v>3</v>
      </c>
      <c r="B239" s="95" t="str">
        <f>IFERROR(IF(INDEX('Open 2'!$A:$F,MATCH('Open 2 Results'!$E239,'Open 2'!$F:$F,0),2)&gt;0,INDEX('Open 2'!$A:$F,MATCH('Open 2 Results'!$E239,'Open 2'!$F:$F,0),2),""),"")</f>
        <v>Kaylee Hieronimus</v>
      </c>
      <c r="C239" s="95" t="str">
        <f>IFERROR(IF(INDEX('Open 2'!$A:$F,MATCH('Open 2 Results'!$E239,'Open 2'!$F:$F,0),3)&gt;0,INDEX('Open 2'!$A:$F,MATCH('Open 2 Results'!$E239,'Open 2'!$F:$F,0),3),""),"")</f>
        <v>SV Magnolia Cartel</v>
      </c>
      <c r="D239" s="96" t="str">
        <f>IFERROR(IF(AND(SMALL('Open 2'!F:F,L239)&gt;1000,SMALL('Open 2'!F:F,L239)&lt;3000),"nt",IF(SMALL('Open 2'!F:F,L239)&gt;3000,"",SMALL('Open 2'!F:F,L239))),"")</f>
        <v/>
      </c>
      <c r="E239" s="130" t="str">
        <f>IF(D239="nt",IFERROR(SMALL('Open 2'!F:F,L239),""),IF(D239&gt;3000,"",IFERROR(SMALL('Open 2'!F:F,L239),"")))</f>
        <v/>
      </c>
      <c r="G239" s="104" t="str">
        <f t="shared" si="4"/>
        <v/>
      </c>
      <c r="J239" s="186"/>
      <c r="K239" s="139"/>
      <c r="L239" s="68">
        <v>238</v>
      </c>
    </row>
    <row r="240" spans="1:12">
      <c r="A240" s="22">
        <f>IFERROR(IF(INDEX('Open 2'!$A:$F,MATCH('Open 2 Results'!$E240,'Open 2'!$F:$F,0),1)&gt;0,INDEX('Open 2'!$A:$F,MATCH('Open 2 Results'!$E240,'Open 2'!$F:$F,0),1),""),"")</f>
        <v>3</v>
      </c>
      <c r="B240" s="95" t="str">
        <f>IFERROR(IF(INDEX('Open 2'!$A:$F,MATCH('Open 2 Results'!$E240,'Open 2'!$F:$F,0),2)&gt;0,INDEX('Open 2'!$A:$F,MATCH('Open 2 Results'!$E240,'Open 2'!$F:$F,0),2),""),"")</f>
        <v>Kaylee Hieronimus</v>
      </c>
      <c r="C240" s="95" t="str">
        <f>IFERROR(IF(INDEX('Open 2'!$A:$F,MATCH('Open 2 Results'!$E240,'Open 2'!$F:$F,0),3)&gt;0,INDEX('Open 2'!$A:$F,MATCH('Open 2 Results'!$E240,'Open 2'!$F:$F,0),3),""),"")</f>
        <v>SV Magnolia Cartel</v>
      </c>
      <c r="D240" s="96" t="str">
        <f>IFERROR(IF(AND(SMALL('Open 2'!F:F,L240)&gt;1000,SMALL('Open 2'!F:F,L240)&lt;3000),"nt",IF(SMALL('Open 2'!F:F,L240)&gt;3000,"",SMALL('Open 2'!F:F,L240))),"")</f>
        <v/>
      </c>
      <c r="E240" s="130" t="str">
        <f>IF(D240="nt",IFERROR(SMALL('Open 2'!F:F,L240),""),IF(D240&gt;3000,"",IFERROR(SMALL('Open 2'!F:F,L240),"")))</f>
        <v/>
      </c>
      <c r="G240" s="104" t="str">
        <f t="shared" si="4"/>
        <v/>
      </c>
      <c r="J240" s="186"/>
      <c r="K240" s="139"/>
      <c r="L240" s="68">
        <v>239</v>
      </c>
    </row>
    <row r="241" spans="1:12">
      <c r="A241" s="22">
        <f>IFERROR(IF(INDEX('Open 2'!$A:$F,MATCH('Open 2 Results'!$E241,'Open 2'!$F:$F,0),1)&gt;0,INDEX('Open 2'!$A:$F,MATCH('Open 2 Results'!$E241,'Open 2'!$F:$F,0),1),""),"")</f>
        <v>3</v>
      </c>
      <c r="B241" s="95" t="str">
        <f>IFERROR(IF(INDEX('Open 2'!$A:$F,MATCH('Open 2 Results'!$E241,'Open 2'!$F:$F,0),2)&gt;0,INDEX('Open 2'!$A:$F,MATCH('Open 2 Results'!$E241,'Open 2'!$F:$F,0),2),""),"")</f>
        <v>Kaylee Hieronimus</v>
      </c>
      <c r="C241" s="95" t="str">
        <f>IFERROR(IF(INDEX('Open 2'!$A:$F,MATCH('Open 2 Results'!$E241,'Open 2'!$F:$F,0),3)&gt;0,INDEX('Open 2'!$A:$F,MATCH('Open 2 Results'!$E241,'Open 2'!$F:$F,0),3),""),"")</f>
        <v>SV Magnolia Cartel</v>
      </c>
      <c r="D241" s="96" t="str">
        <f>IFERROR(IF(AND(SMALL('Open 2'!F:F,L241)&gt;1000,SMALL('Open 2'!F:F,L241)&lt;3000),"nt",IF(SMALL('Open 2'!F:F,L241)&gt;3000,"",SMALL('Open 2'!F:F,L241))),"")</f>
        <v/>
      </c>
      <c r="E241" s="130" t="str">
        <f>IF(D241="nt",IFERROR(SMALL('Open 2'!F:F,L241),""),IF(D241&gt;3000,"",IFERROR(SMALL('Open 2'!F:F,L241),"")))</f>
        <v/>
      </c>
      <c r="G241" s="104" t="str">
        <f t="shared" si="4"/>
        <v/>
      </c>
      <c r="J241" s="186"/>
      <c r="K241" s="139"/>
      <c r="L241" s="68">
        <v>240</v>
      </c>
    </row>
    <row r="242" spans="1:12">
      <c r="A242" s="22">
        <f>IFERROR(IF(INDEX('Open 2'!$A:$F,MATCH('Open 2 Results'!$E242,'Open 2'!$F:$F,0),1)&gt;0,INDEX('Open 2'!$A:$F,MATCH('Open 2 Results'!$E242,'Open 2'!$F:$F,0),1),""),"")</f>
        <v>3</v>
      </c>
      <c r="B242" s="95" t="str">
        <f>IFERROR(IF(INDEX('Open 2'!$A:$F,MATCH('Open 2 Results'!$E242,'Open 2'!$F:$F,0),2)&gt;0,INDEX('Open 2'!$A:$F,MATCH('Open 2 Results'!$E242,'Open 2'!$F:$F,0),2),""),"")</f>
        <v>Kaylee Hieronimus</v>
      </c>
      <c r="C242" s="95" t="str">
        <f>IFERROR(IF(INDEX('Open 2'!$A:$F,MATCH('Open 2 Results'!$E242,'Open 2'!$F:$F,0),3)&gt;0,INDEX('Open 2'!$A:$F,MATCH('Open 2 Results'!$E242,'Open 2'!$F:$F,0),3),""),"")</f>
        <v>SV Magnolia Cartel</v>
      </c>
      <c r="D242" s="96" t="str">
        <f>IFERROR(IF(AND(SMALL('Open 2'!F:F,L242)&gt;1000,SMALL('Open 2'!F:F,L242)&lt;3000),"nt",IF(SMALL('Open 2'!F:F,L242)&gt;3000,"",SMALL('Open 2'!F:F,L242))),"")</f>
        <v/>
      </c>
      <c r="E242" s="130" t="str">
        <f>IF(D242="nt",IFERROR(SMALL('Open 2'!F:F,L242),""),IF(D242&gt;3000,"",IFERROR(SMALL('Open 2'!F:F,L242),"")))</f>
        <v/>
      </c>
      <c r="G242" s="104" t="str">
        <f t="shared" si="4"/>
        <v/>
      </c>
      <c r="J242" s="186"/>
      <c r="K242" s="139"/>
      <c r="L242" s="68">
        <v>241</v>
      </c>
    </row>
    <row r="243" spans="1:12">
      <c r="A243" s="22">
        <f>IFERROR(IF(INDEX('Open 2'!$A:$F,MATCH('Open 2 Results'!$E243,'Open 2'!$F:$F,0),1)&gt;0,INDEX('Open 2'!$A:$F,MATCH('Open 2 Results'!$E243,'Open 2'!$F:$F,0),1),""),"")</f>
        <v>3</v>
      </c>
      <c r="B243" s="95" t="str">
        <f>IFERROR(IF(INDEX('Open 2'!$A:$F,MATCH('Open 2 Results'!$E243,'Open 2'!$F:$F,0),2)&gt;0,INDEX('Open 2'!$A:$F,MATCH('Open 2 Results'!$E243,'Open 2'!$F:$F,0),2),""),"")</f>
        <v>Kaylee Hieronimus</v>
      </c>
      <c r="C243" s="95" t="str">
        <f>IFERROR(IF(INDEX('Open 2'!$A:$F,MATCH('Open 2 Results'!$E243,'Open 2'!$F:$F,0),3)&gt;0,INDEX('Open 2'!$A:$F,MATCH('Open 2 Results'!$E243,'Open 2'!$F:$F,0),3),""),"")</f>
        <v>SV Magnolia Cartel</v>
      </c>
      <c r="D243" s="96" t="str">
        <f>IFERROR(IF(AND(SMALL('Open 2'!F:F,L243)&gt;1000,SMALL('Open 2'!F:F,L243)&lt;3000),"nt",IF(SMALL('Open 2'!F:F,L243)&gt;3000,"",SMALL('Open 2'!F:F,L243))),"")</f>
        <v/>
      </c>
      <c r="E243" s="130" t="str">
        <f>IF(D243="nt",IFERROR(SMALL('Open 2'!F:F,L243),""),IF(D243&gt;3000,"",IFERROR(SMALL('Open 2'!F:F,L243),"")))</f>
        <v/>
      </c>
      <c r="G243" s="104" t="str">
        <f t="shared" si="4"/>
        <v/>
      </c>
      <c r="J243" s="186"/>
      <c r="K243" s="139"/>
      <c r="L243" s="68">
        <v>242</v>
      </c>
    </row>
    <row r="244" spans="1:12">
      <c r="A244" s="22">
        <f>IFERROR(IF(INDEX('Open 2'!$A:$F,MATCH('Open 2 Results'!$E244,'Open 2'!$F:$F,0),1)&gt;0,INDEX('Open 2'!$A:$F,MATCH('Open 2 Results'!$E244,'Open 2'!$F:$F,0),1),""),"")</f>
        <v>3</v>
      </c>
      <c r="B244" s="95" t="str">
        <f>IFERROR(IF(INDEX('Open 2'!$A:$F,MATCH('Open 2 Results'!$E244,'Open 2'!$F:$F,0),2)&gt;0,INDEX('Open 2'!$A:$F,MATCH('Open 2 Results'!$E244,'Open 2'!$F:$F,0),2),""),"")</f>
        <v>Kaylee Hieronimus</v>
      </c>
      <c r="C244" s="95" t="str">
        <f>IFERROR(IF(INDEX('Open 2'!$A:$F,MATCH('Open 2 Results'!$E244,'Open 2'!$F:$F,0),3)&gt;0,INDEX('Open 2'!$A:$F,MATCH('Open 2 Results'!$E244,'Open 2'!$F:$F,0),3),""),"")</f>
        <v>SV Magnolia Cartel</v>
      </c>
      <c r="D244" s="96" t="str">
        <f>IFERROR(IF(AND(SMALL('Open 2'!F:F,L244)&gt;1000,SMALL('Open 2'!F:F,L244)&lt;3000),"nt",IF(SMALL('Open 2'!F:F,L244)&gt;3000,"",SMALL('Open 2'!F:F,L244))),"")</f>
        <v/>
      </c>
      <c r="E244" s="130" t="str">
        <f>IF(D244="nt",IFERROR(SMALL('Open 2'!F:F,L244),""),IF(D244&gt;3000,"",IFERROR(SMALL('Open 2'!F:F,L244),"")))</f>
        <v/>
      </c>
      <c r="G244" s="104" t="str">
        <f t="shared" si="4"/>
        <v/>
      </c>
      <c r="J244" s="186"/>
      <c r="K244" s="139"/>
      <c r="L244" s="68">
        <v>243</v>
      </c>
    </row>
    <row r="245" spans="1:12">
      <c r="A245" s="22">
        <f>IFERROR(IF(INDEX('Open 2'!$A:$F,MATCH('Open 2 Results'!$E245,'Open 2'!$F:$F,0),1)&gt;0,INDEX('Open 2'!$A:$F,MATCH('Open 2 Results'!$E245,'Open 2'!$F:$F,0),1),""),"")</f>
        <v>3</v>
      </c>
      <c r="B245" s="95" t="str">
        <f>IFERROR(IF(INDEX('Open 2'!$A:$F,MATCH('Open 2 Results'!$E245,'Open 2'!$F:$F,0),2)&gt;0,INDEX('Open 2'!$A:$F,MATCH('Open 2 Results'!$E245,'Open 2'!$F:$F,0),2),""),"")</f>
        <v>Kaylee Hieronimus</v>
      </c>
      <c r="C245" s="95" t="str">
        <f>IFERROR(IF(INDEX('Open 2'!$A:$F,MATCH('Open 2 Results'!$E245,'Open 2'!$F:$F,0),3)&gt;0,INDEX('Open 2'!$A:$F,MATCH('Open 2 Results'!$E245,'Open 2'!$F:$F,0),3),""),"")</f>
        <v>SV Magnolia Cartel</v>
      </c>
      <c r="D245" s="96" t="str">
        <f>IFERROR(IF(AND(SMALL('Open 2'!F:F,L245)&gt;1000,SMALL('Open 2'!F:F,L245)&lt;3000),"nt",IF(SMALL('Open 2'!F:F,L245)&gt;3000,"",SMALL('Open 2'!F:F,L245))),"")</f>
        <v/>
      </c>
      <c r="E245" s="130" t="str">
        <f>IF(D245="nt",IFERROR(SMALL('Open 2'!F:F,L245),""),IF(D245&gt;3000,"",IFERROR(SMALL('Open 2'!F:F,L245),"")))</f>
        <v/>
      </c>
      <c r="G245" s="104" t="str">
        <f t="shared" si="4"/>
        <v/>
      </c>
      <c r="J245" s="186"/>
      <c r="K245" s="139"/>
      <c r="L245" s="68">
        <v>244</v>
      </c>
    </row>
    <row r="246" spans="1:12">
      <c r="A246" s="22">
        <f>IFERROR(IF(INDEX('Open 2'!$A:$F,MATCH('Open 2 Results'!$E246,'Open 2'!$F:$F,0),1)&gt;0,INDEX('Open 2'!$A:$F,MATCH('Open 2 Results'!$E246,'Open 2'!$F:$F,0),1),""),"")</f>
        <v>3</v>
      </c>
      <c r="B246" s="95" t="str">
        <f>IFERROR(IF(INDEX('Open 2'!$A:$F,MATCH('Open 2 Results'!$E246,'Open 2'!$F:$F,0),2)&gt;0,INDEX('Open 2'!$A:$F,MATCH('Open 2 Results'!$E246,'Open 2'!$F:$F,0),2),""),"")</f>
        <v>Kaylee Hieronimus</v>
      </c>
      <c r="C246" s="95" t="str">
        <f>IFERROR(IF(INDEX('Open 2'!$A:$F,MATCH('Open 2 Results'!$E246,'Open 2'!$F:$F,0),3)&gt;0,INDEX('Open 2'!$A:$F,MATCH('Open 2 Results'!$E246,'Open 2'!$F:$F,0),3),""),"")</f>
        <v>SV Magnolia Cartel</v>
      </c>
      <c r="D246" s="96" t="str">
        <f>IFERROR(IF(AND(SMALL('Open 2'!F:F,L246)&gt;1000,SMALL('Open 2'!F:F,L246)&lt;3000),"nt",IF(SMALL('Open 2'!F:F,L246)&gt;3000,"",SMALL('Open 2'!F:F,L246))),"")</f>
        <v/>
      </c>
      <c r="E246" s="130" t="str">
        <f>IF(D246="nt",IFERROR(SMALL('Open 2'!F:F,L246),""),IF(D246&gt;3000,"",IFERROR(SMALL('Open 2'!F:F,L246),"")))</f>
        <v/>
      </c>
      <c r="G246" s="104" t="str">
        <f t="shared" si="4"/>
        <v/>
      </c>
      <c r="J246" s="186"/>
      <c r="K246" s="139"/>
      <c r="L246" s="68">
        <v>245</v>
      </c>
    </row>
    <row r="247" spans="1:12">
      <c r="A247" s="22">
        <f>IFERROR(IF(INDEX('Open 2'!$A:$F,MATCH('Open 2 Results'!$E247,'Open 2'!$F:$F,0),1)&gt;0,INDEX('Open 2'!$A:$F,MATCH('Open 2 Results'!$E247,'Open 2'!$F:$F,0),1),""),"")</f>
        <v>3</v>
      </c>
      <c r="B247" s="95" t="str">
        <f>IFERROR(IF(INDEX('Open 2'!$A:$F,MATCH('Open 2 Results'!$E247,'Open 2'!$F:$F,0),2)&gt;0,INDEX('Open 2'!$A:$F,MATCH('Open 2 Results'!$E247,'Open 2'!$F:$F,0),2),""),"")</f>
        <v>Kaylee Hieronimus</v>
      </c>
      <c r="C247" s="95" t="str">
        <f>IFERROR(IF(INDEX('Open 2'!$A:$F,MATCH('Open 2 Results'!$E247,'Open 2'!$F:$F,0),3)&gt;0,INDEX('Open 2'!$A:$F,MATCH('Open 2 Results'!$E247,'Open 2'!$F:$F,0),3),""),"")</f>
        <v>SV Magnolia Cartel</v>
      </c>
      <c r="D247" s="96" t="str">
        <f>IFERROR(IF(AND(SMALL('Open 2'!F:F,L247)&gt;1000,SMALL('Open 2'!F:F,L247)&lt;3000),"nt",IF(SMALL('Open 2'!F:F,L247)&gt;3000,"",SMALL('Open 2'!F:F,L247))),"")</f>
        <v/>
      </c>
      <c r="E247" s="130" t="str">
        <f>IF(D247="nt",IFERROR(SMALL('Open 2'!F:F,L247),""),IF(D247&gt;3000,"",IFERROR(SMALL('Open 2'!F:F,L247),"")))</f>
        <v/>
      </c>
      <c r="G247" s="104" t="str">
        <f t="shared" si="4"/>
        <v/>
      </c>
      <c r="J247" s="186"/>
      <c r="K247" s="139"/>
      <c r="L247" s="68">
        <v>246</v>
      </c>
    </row>
    <row r="248" spans="1:12">
      <c r="A248" s="22">
        <f>IFERROR(IF(INDEX('Open 2'!$A:$F,MATCH('Open 2 Results'!$E248,'Open 2'!$F:$F,0),1)&gt;0,INDEX('Open 2'!$A:$F,MATCH('Open 2 Results'!$E248,'Open 2'!$F:$F,0),1),""),"")</f>
        <v>3</v>
      </c>
      <c r="B248" s="95" t="str">
        <f>IFERROR(IF(INDEX('Open 2'!$A:$F,MATCH('Open 2 Results'!$E248,'Open 2'!$F:$F,0),2)&gt;0,INDEX('Open 2'!$A:$F,MATCH('Open 2 Results'!$E248,'Open 2'!$F:$F,0),2),""),"")</f>
        <v>Kaylee Hieronimus</v>
      </c>
      <c r="C248" s="95" t="str">
        <f>IFERROR(IF(INDEX('Open 2'!$A:$F,MATCH('Open 2 Results'!$E248,'Open 2'!$F:$F,0),3)&gt;0,INDEX('Open 2'!$A:$F,MATCH('Open 2 Results'!$E248,'Open 2'!$F:$F,0),3),""),"")</f>
        <v>SV Magnolia Cartel</v>
      </c>
      <c r="D248" s="96" t="str">
        <f>IFERROR(IF(AND(SMALL('Open 2'!F:F,L248)&gt;1000,SMALL('Open 2'!F:F,L248)&lt;3000),"nt",IF(SMALL('Open 2'!F:F,L248)&gt;3000,"",SMALL('Open 2'!F:F,L248))),"")</f>
        <v/>
      </c>
      <c r="E248" s="130" t="str">
        <f>IF(D248="nt",IFERROR(SMALL('Open 2'!F:F,L248),""),IF(D248&gt;3000,"",IFERROR(SMALL('Open 2'!F:F,L248),"")))</f>
        <v/>
      </c>
      <c r="G248" s="104" t="str">
        <f t="shared" si="4"/>
        <v/>
      </c>
      <c r="J248" s="186"/>
      <c r="K248" s="139"/>
      <c r="L248" s="68">
        <v>247</v>
      </c>
    </row>
    <row r="249" spans="1:12">
      <c r="A249" s="22">
        <f>IFERROR(IF(INDEX('Open 2'!$A:$F,MATCH('Open 2 Results'!$E249,'Open 2'!$F:$F,0),1)&gt;0,INDEX('Open 2'!$A:$F,MATCH('Open 2 Results'!$E249,'Open 2'!$F:$F,0),1),""),"")</f>
        <v>3</v>
      </c>
      <c r="B249" s="95" t="str">
        <f>IFERROR(IF(INDEX('Open 2'!$A:$F,MATCH('Open 2 Results'!$E249,'Open 2'!$F:$F,0),2)&gt;0,INDEX('Open 2'!$A:$F,MATCH('Open 2 Results'!$E249,'Open 2'!$F:$F,0),2),""),"")</f>
        <v>Kaylee Hieronimus</v>
      </c>
      <c r="C249" s="95" t="str">
        <f>IFERROR(IF(INDEX('Open 2'!$A:$F,MATCH('Open 2 Results'!$E249,'Open 2'!$F:$F,0),3)&gt;0,INDEX('Open 2'!$A:$F,MATCH('Open 2 Results'!$E249,'Open 2'!$F:$F,0),3),""),"")</f>
        <v>SV Magnolia Cartel</v>
      </c>
      <c r="D249" s="96" t="str">
        <f>IFERROR(IF(AND(SMALL('Open 2'!F:F,L249)&gt;1000,SMALL('Open 2'!F:F,L249)&lt;3000),"nt",IF(SMALL('Open 2'!F:F,L249)&gt;3000,"",SMALL('Open 2'!F:F,L249))),"")</f>
        <v/>
      </c>
      <c r="E249" s="130" t="str">
        <f>IF(D249="nt",IFERROR(SMALL('Open 2'!F:F,L249),""),IF(D249&gt;3000,"",IFERROR(SMALL('Open 2'!F:F,L249),"")))</f>
        <v/>
      </c>
      <c r="G249" s="104" t="str">
        <f t="shared" si="4"/>
        <v/>
      </c>
      <c r="J249" s="186"/>
      <c r="K249" s="139"/>
      <c r="L249" s="68">
        <v>248</v>
      </c>
    </row>
    <row r="250" spans="1:12">
      <c r="A250" s="22">
        <f>IFERROR(IF(INDEX('Open 2'!$A:$F,MATCH('Open 2 Results'!$E250,'Open 2'!$F:$F,0),1)&gt;0,INDEX('Open 2'!$A:$F,MATCH('Open 2 Results'!$E250,'Open 2'!$F:$F,0),1),""),"")</f>
        <v>3</v>
      </c>
      <c r="B250" s="95" t="str">
        <f>IFERROR(IF(INDEX('Open 2'!$A:$F,MATCH('Open 2 Results'!$E250,'Open 2'!$F:$F,0),2)&gt;0,INDEX('Open 2'!$A:$F,MATCH('Open 2 Results'!$E250,'Open 2'!$F:$F,0),2),""),"")</f>
        <v>Kaylee Hieronimus</v>
      </c>
      <c r="C250" s="95" t="str">
        <f>IFERROR(IF(INDEX('Open 2'!$A:$F,MATCH('Open 2 Results'!$E250,'Open 2'!$F:$F,0),3)&gt;0,INDEX('Open 2'!$A:$F,MATCH('Open 2 Results'!$E250,'Open 2'!$F:$F,0),3),""),"")</f>
        <v>SV Magnolia Cartel</v>
      </c>
      <c r="D250" s="96" t="str">
        <f>IFERROR(IF(AND(SMALL('Open 2'!F:F,L250)&gt;1000,SMALL('Open 2'!F:F,L250)&lt;3000),"nt",IF(SMALL('Open 2'!F:F,L250)&gt;3000,"",SMALL('Open 2'!F:F,L250))),"")</f>
        <v/>
      </c>
      <c r="E250" s="130" t="str">
        <f>IF(D250="nt",IFERROR(SMALL('Open 2'!F:F,L250),""),IF(D250&gt;3000,"",IFERROR(SMALL('Open 2'!F:F,L250),"")))</f>
        <v/>
      </c>
      <c r="G250" s="104" t="str">
        <f t="shared" si="4"/>
        <v/>
      </c>
      <c r="J250" s="186"/>
      <c r="K250" s="139"/>
      <c r="L250" s="68">
        <v>249</v>
      </c>
    </row>
    <row r="251" spans="1:12">
      <c r="A251" s="22">
        <f>IFERROR(IF(INDEX('Open 2'!$A:$F,MATCH('Open 2 Results'!$E251,'Open 2'!$F:$F,0),1)&gt;0,INDEX('Open 2'!$A:$F,MATCH('Open 2 Results'!$E251,'Open 2'!$F:$F,0),1),""),"")</f>
        <v>3</v>
      </c>
      <c r="B251" s="95" t="str">
        <f>IFERROR(IF(INDEX('Open 2'!$A:$F,MATCH('Open 2 Results'!$E251,'Open 2'!$F:$F,0),2)&gt;0,INDEX('Open 2'!$A:$F,MATCH('Open 2 Results'!$E251,'Open 2'!$F:$F,0),2),""),"")</f>
        <v>Kaylee Hieronimus</v>
      </c>
      <c r="C251" s="95" t="str">
        <f>IFERROR(IF(INDEX('Open 2'!$A:$F,MATCH('Open 2 Results'!$E251,'Open 2'!$F:$F,0),3)&gt;0,INDEX('Open 2'!$A:$F,MATCH('Open 2 Results'!$E251,'Open 2'!$F:$F,0),3),""),"")</f>
        <v>SV Magnolia Cartel</v>
      </c>
      <c r="D251" s="96" t="str">
        <f>IFERROR(IF(AND(SMALL('Open 2'!F:F,L251)&gt;1000,SMALL('Open 2'!F:F,L251)&lt;3000),"nt",IF(SMALL('Open 2'!F:F,L251)&gt;3000,"",SMALL('Open 2'!F:F,L251))),"")</f>
        <v/>
      </c>
      <c r="E251" s="130" t="str">
        <f>IF(D251="nt",IFERROR(SMALL('Open 2'!F:F,L251),""),IF(D251&gt;3000,"",IFERROR(SMALL('Open 2'!F:F,L251),"")))</f>
        <v/>
      </c>
      <c r="G251" s="104" t="str">
        <f t="shared" si="4"/>
        <v/>
      </c>
      <c r="K251" s="139"/>
      <c r="L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>oco</v>
      </c>
      <c r="B2" s="23" t="str">
        <f>IFERROR(Draw!Y2,"")</f>
        <v>Cadence Magnuson</v>
      </c>
      <c r="C2" s="23" t="str">
        <f>IFERROR(Draw!Z2,"")</f>
        <v>BW Dashin and Cashin</v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0">
        <v>0.24</v>
      </c>
      <c r="AQ2" s="170">
        <v>0.19</v>
      </c>
      <c r="AR2" s="170">
        <v>0.14000000000000001</v>
      </c>
      <c r="AS2" s="170">
        <v>0.09</v>
      </c>
      <c r="AT2" s="170">
        <f>SUM(AP2:AS2)</f>
        <v>0.66</v>
      </c>
    </row>
    <row r="3" spans="1:46" ht="16.5" thickBot="1">
      <c r="A3" s="22" t="str">
        <f>IF(B3="","",Draw!X3)</f>
        <v>oco</v>
      </c>
      <c r="B3" s="23" t="str">
        <f>IFERROR(Draw!Y3,"")</f>
        <v>Makayla Cross</v>
      </c>
      <c r="C3" s="23" t="str">
        <f>IFERROR(Draw!Z3,"")</f>
        <v>Rio</v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80</v>
      </c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>oco</v>
      </c>
      <c r="B4" s="23" t="str">
        <f>IFERROR(Draw!Y4,"")</f>
        <v>Alison Zacharias</v>
      </c>
      <c r="C4" s="23" t="str">
        <f>IFERROR(Draw!Z4,"")</f>
        <v>Willow</v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72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79" t="str">
        <f>AG10</f>
        <v/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69">
        <v>1</v>
      </c>
      <c r="AL4" s="169">
        <v>0.6</v>
      </c>
      <c r="AM4" s="169">
        <v>0.5</v>
      </c>
      <c r="AN4" s="169">
        <v>0.4</v>
      </c>
      <c r="AO4" s="169">
        <v>0.3</v>
      </c>
      <c r="AP4" s="175">
        <f>IF($J$18&lt;=12,$AK4,IF(AND($J$18&gt;12,$J$18&lt;=20),$AL4,IF(AND($J$18&gt;20,$J$18&lt;=40),$AM4,IF(AND($J$18&gt;40,$J$18&lt;=80),$AN4,IF(AND($J$18&gt;80,$J$18&lt;=120),$AO4,"")))))*AP$9</f>
        <v>0</v>
      </c>
      <c r="AQ4" s="175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5">
        <f t="shared" si="2"/>
        <v>0</v>
      </c>
      <c r="AS4" s="175">
        <f t="shared" si="2"/>
        <v>0</v>
      </c>
    </row>
    <row r="5" spans="1:46" ht="16.5" thickBot="1">
      <c r="A5" s="22" t="str">
        <f>IF(B5="","",Draw!X5)</f>
        <v>oy</v>
      </c>
      <c r="B5" s="23" t="str">
        <f>IFERROR(Draw!Y5,"")</f>
        <v>Makenzee Kruger</v>
      </c>
      <c r="C5" s="23" t="str">
        <f>IFERROR(Draw!Z5,"")</f>
        <v>Rein</v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73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0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69"/>
      <c r="AL5" s="169">
        <v>0.4</v>
      </c>
      <c r="AM5" s="169">
        <v>0.3</v>
      </c>
      <c r="AN5" s="169">
        <v>0.3</v>
      </c>
      <c r="AO5" s="169">
        <v>0.25</v>
      </c>
      <c r="AP5" s="175">
        <f>IF($J$18&lt;=12,$AK5,IF(AND($J$18&gt;12,$J$18&lt;=20),$AL5,IF(AND($J$18&gt;20,$J$18&lt;=40),$AM5,IF(AND($J$18&gt;40,$J$18&lt;=80),$AN5,IF(AND($J$18&gt;80,$J$18&lt;=120),$AO5,"")))))*AP$9</f>
        <v>0</v>
      </c>
      <c r="AQ5" s="175">
        <f t="shared" si="2"/>
        <v>0</v>
      </c>
      <c r="AR5" s="175">
        <f t="shared" si="2"/>
        <v>0</v>
      </c>
      <c r="AS5" s="175">
        <f t="shared" si="2"/>
        <v>0</v>
      </c>
    </row>
    <row r="6" spans="1:46" ht="16.5" thickBot="1">
      <c r="A6" s="22" t="str">
        <f>IF(B6="","",Draw!X6)</f>
        <v>oy</v>
      </c>
      <c r="B6" s="23" t="str">
        <f>IFERROR(Draw!Y6,"")</f>
        <v>Hatty Fey</v>
      </c>
      <c r="C6" s="23" t="str">
        <f>IFERROR(Draw!Z6,"")</f>
        <v>Red</v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73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0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69"/>
      <c r="AL6" s="169"/>
      <c r="AM6" s="169">
        <v>0.2</v>
      </c>
      <c r="AN6" s="169">
        <v>0.2</v>
      </c>
      <c r="AO6" s="169">
        <v>0.2</v>
      </c>
      <c r="AP6" s="175">
        <f>IF($J$18&lt;=12,$AK6,IF(AND($J$18&gt;12,$J$18&lt;=20),$AL6,IF(AND($J$18&gt;20,$J$18&lt;=40),$AM6,IF(AND($J$18&gt;40,$J$18&lt;=80),$AN6,IF(AND($J$18&gt;80,$J$18&lt;=120),$AO6,"")))))*AP$9</f>
        <v>0</v>
      </c>
      <c r="AQ6" s="175">
        <f t="shared" si="2"/>
        <v>0</v>
      </c>
      <c r="AR6" s="175">
        <f t="shared" si="2"/>
        <v>0</v>
      </c>
      <c r="AS6" s="175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68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73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0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69"/>
      <c r="AL7" s="169"/>
      <c r="AM7" s="169"/>
      <c r="AN7" s="169">
        <v>0.1</v>
      </c>
      <c r="AO7" s="169">
        <v>0.15</v>
      </c>
      <c r="AP7" s="175">
        <f>IF($J$18&lt;=12,$AK7,IF(AND($J$18&gt;12,$J$18&lt;=20),$AL7,IF(AND($J$18&gt;20,$J$18&lt;=40),$AM7,IF(AND($J$18&gt;40,$J$18&lt;=80),$AN7,IF(AND($J$18&gt;80,$J$18&lt;=120),$AO7,"")))))*AP$9</f>
        <v>0</v>
      </c>
      <c r="AQ7" s="175">
        <f t="shared" si="2"/>
        <v>0</v>
      </c>
      <c r="AR7" s="175">
        <f t="shared" si="2"/>
        <v>0</v>
      </c>
      <c r="AS7" s="175">
        <f t="shared" si="2"/>
        <v>0</v>
      </c>
    </row>
    <row r="8" spans="1:46" ht="16.5" thickBot="1">
      <c r="A8" s="22" t="str">
        <f>IF(B8="","",Draw!X8)</f>
        <v>oy</v>
      </c>
      <c r="B8" s="23" t="str">
        <f>IFERROR(Draw!Y8,"")</f>
        <v>Josey Fey</v>
      </c>
      <c r="C8" s="23" t="str">
        <f>IFERROR(Draw!Z8,"")</f>
        <v>O So Country</v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74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1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69">
        <v>0.1</v>
      </c>
      <c r="AP8" s="175">
        <f>IF($J$18&lt;=12,$AK8,IF(AND($J$18&gt;12,$J$18&lt;=20),$AL8,IF(AND($J$18&gt;20,$J$18&lt;=40),$AM8,IF(AND($J$18&gt;40,$J$18&lt;=80),$AN8,IF(AND($J$18&gt;80,$J$18&lt;=120),$AO8,"")))))*AP$9</f>
        <v>0</v>
      </c>
      <c r="AQ8" s="175">
        <f t="shared" si="2"/>
        <v>0</v>
      </c>
      <c r="AR8" s="175">
        <f t="shared" si="2"/>
        <v>0</v>
      </c>
      <c r="AS8" s="175">
        <f t="shared" si="2"/>
        <v>0</v>
      </c>
    </row>
    <row r="9" spans="1:46" ht="16.5" thickBot="1">
      <c r="A9" s="22" t="str">
        <f>IF(B9="","",Draw!X9)</f>
        <v>oy</v>
      </c>
      <c r="B9" s="23" t="str">
        <f>IFERROR(Draw!Y9,"")</f>
        <v>Lauren Badgett</v>
      </c>
      <c r="C9" s="23" t="str">
        <f>IFERROR(Draw!Z9,"")</f>
        <v>Saintly Olena</v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2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4">
        <f>AP2*$AN$12</f>
        <v>0</v>
      </c>
      <c r="AQ9" s="174">
        <f>AQ2*$AN$12</f>
        <v>0</v>
      </c>
      <c r="AR9" s="174">
        <f>AR2*$AN$12</f>
        <v>0</v>
      </c>
      <c r="AS9" s="174">
        <f>AS2*$AN$12</f>
        <v>0</v>
      </c>
    </row>
    <row r="10" spans="1:46" ht="16.5" thickBot="1">
      <c r="A10" s="22" t="str">
        <f>IF(B10="","",Draw!X10)</f>
        <v>oy</v>
      </c>
      <c r="B10" s="23" t="str">
        <f>IFERROR(Draw!Y10,"")</f>
        <v>Maddie Vansurkam</v>
      </c>
      <c r="C10" s="23" t="str">
        <f>IFERROR(Draw!Z10,"")</f>
        <v>Doc</v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75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79" t="str">
        <f>AG16</f>
        <v/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79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6" t="str">
        <f>IF(AP4&gt;0,AP4,"")</f>
        <v/>
      </c>
      <c r="AH10">
        <v>1</v>
      </c>
      <c r="AI10"/>
      <c r="AJ10"/>
      <c r="AK10" s="263" t="s">
        <v>75</v>
      </c>
      <c r="AL10" s="263"/>
      <c r="AM10" s="263"/>
      <c r="AN10" s="21">
        <f>J18</f>
        <v>0</v>
      </c>
    </row>
    <row r="11" spans="1:46" ht="16.5" thickBot="1">
      <c r="A11" s="22" t="str">
        <f>IF(B11="","",Draw!X11)</f>
        <v>oy</v>
      </c>
      <c r="B11" s="23" t="str">
        <f>IFERROR(Draw!Y11,"")</f>
        <v>Violet Kringstad</v>
      </c>
      <c r="C11" s="23" t="str">
        <f>IFERROR(Draw!Z11,"")</f>
        <v>Nelly</v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1" t="s">
        <v>12</v>
      </c>
      <c r="J11" s="173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76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0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59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6" t="str">
        <f>IF(AP5&gt;0,AP5,"")</f>
        <v/>
      </c>
      <c r="AH11">
        <v>2</v>
      </c>
      <c r="AI11"/>
      <c r="AJ11"/>
      <c r="AK11" s="263" t="s">
        <v>76</v>
      </c>
      <c r="AL11" s="263"/>
      <c r="AM11" s="263"/>
      <c r="AN11" s="174">
        <v>21</v>
      </c>
    </row>
    <row r="12" spans="1:46" ht="16.5" thickBot="1">
      <c r="A12" s="22" t="str">
        <f>IF(B12="","",Draw!X12)</f>
        <v>oy</v>
      </c>
      <c r="B12" s="23" t="str">
        <f>IFERROR(Draw!Y12,"")</f>
        <v>Kacy Goehring</v>
      </c>
      <c r="C12" s="23" t="str">
        <f>IFERROR(Draw!Z12,"")</f>
        <v>Lotto</v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76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0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59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6" t="str">
        <f>IF(AP6&gt;0,AP6,"")</f>
        <v/>
      </c>
      <c r="AH12">
        <v>3</v>
      </c>
      <c r="AI12"/>
      <c r="AJ12"/>
      <c r="AK12" s="263" t="s">
        <v>78</v>
      </c>
      <c r="AL12" s="263"/>
      <c r="AM12" s="263"/>
      <c r="AN12" s="174">
        <f>(AN10*AN11)+J3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68"/>
      <c r="E13" s="106">
        <v>1.2E-8</v>
      </c>
      <c r="F13" s="107" t="str">
        <f t="shared" si="0"/>
        <v/>
      </c>
      <c r="G13" s="107"/>
      <c r="I13" s="261" t="s">
        <v>27</v>
      </c>
      <c r="J13" s="262"/>
      <c r="K13" s="58">
        <v>4</v>
      </c>
      <c r="L13" s="276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0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59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6" t="str">
        <f>IF(AP7&gt;0,AP7,"")</f>
        <v/>
      </c>
      <c r="AH13">
        <v>4</v>
      </c>
      <c r="AI13"/>
      <c r="AJ13"/>
      <c r="AK13" s="263" t="s">
        <v>10</v>
      </c>
      <c r="AL13" s="263"/>
      <c r="AM13" s="263"/>
      <c r="AN13" s="174">
        <f>AN12*AT2</f>
        <v>0</v>
      </c>
    </row>
    <row r="14" spans="1:46" ht="16.5" thickBot="1">
      <c r="A14" s="22" t="str">
        <f>IF(B14="","",Draw!X14)</f>
        <v>oy</v>
      </c>
      <c r="B14" s="23" t="str">
        <f>IFERROR(Draw!Y14,"")</f>
        <v>Alyssa Petroff</v>
      </c>
      <c r="C14" s="23" t="str">
        <f>IFERROR(Draw!Z14,"")</f>
        <v>Latoia</v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7" t="s">
        <v>30</v>
      </c>
      <c r="J14" s="135" t="s">
        <v>28</v>
      </c>
      <c r="K14" s="58">
        <v>5</v>
      </c>
      <c r="L14" s="277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3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59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6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7" t="s">
        <v>31</v>
      </c>
      <c r="J15" s="135" t="s">
        <v>29</v>
      </c>
      <c r="K15" s="58"/>
      <c r="L15" s="41"/>
      <c r="M15" s="50"/>
      <c r="N15" s="28"/>
      <c r="O15" s="28"/>
      <c r="P15" s="51"/>
      <c r="Q15" s="182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7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38" t="s">
        <v>32</v>
      </c>
      <c r="J16" s="136" t="s">
        <v>71</v>
      </c>
      <c r="L16" s="264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79" t="str">
        <f>AG22</f>
        <v/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59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7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65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0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59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7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80" t="s">
        <v>77</v>
      </c>
      <c r="I18" s="281"/>
      <c r="J18" s="172">
        <f>(COUNTIF('2nd Youth'!$A$2:$A$286,"&gt;0"))</f>
        <v>0</v>
      </c>
      <c r="L18" s="265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0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59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7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68"/>
      <c r="E19" s="106">
        <v>1.7999999999999999E-8</v>
      </c>
      <c r="F19" s="107" t="str">
        <f t="shared" si="0"/>
        <v/>
      </c>
      <c r="G19" s="107"/>
      <c r="J19" s="56"/>
      <c r="L19" s="265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0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59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7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66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3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59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7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2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7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67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79" t="str">
        <f>AG28</f>
        <v/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59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7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68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0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59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7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68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0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59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7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68"/>
      <c r="E25" s="106">
        <v>2.4E-8</v>
      </c>
      <c r="F25" s="107" t="str">
        <f t="shared" si="0"/>
        <v/>
      </c>
      <c r="G25" s="107"/>
      <c r="L25" s="268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0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59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7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69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3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59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7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7" t="str">
        <f t="shared" si="1"/>
        <v/>
      </c>
      <c r="L27" s="80"/>
      <c r="M27" s="85"/>
      <c r="N27" s="86"/>
      <c r="O27" s="86"/>
      <c r="P27" s="87"/>
      <c r="Q27" s="184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7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56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79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59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7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57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0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59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7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57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0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59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7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68"/>
      <c r="E31" s="106">
        <v>2.9999999999999997E-8</v>
      </c>
      <c r="F31" s="107" t="str">
        <f t="shared" si="0"/>
        <v/>
      </c>
      <c r="G31" s="107"/>
      <c r="L31" s="257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0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59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7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58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5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59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7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7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59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7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59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7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59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7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68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59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7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60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78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68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68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68"/>
      <c r="E55" s="106">
        <v>5.4E-8</v>
      </c>
      <c r="F55" s="107" t="str">
        <f t="shared" si="0"/>
        <v/>
      </c>
      <c r="G55" s="167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68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68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68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68"/>
      <c r="E79" s="106">
        <v>7.7999999999999997E-8</v>
      </c>
      <c r="F79" s="107" t="str">
        <f t="shared" si="3"/>
        <v/>
      </c>
      <c r="G79" s="167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68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68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68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68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68"/>
      <c r="E109" s="106">
        <v>1.08E-7</v>
      </c>
      <c r="F109" s="107" t="str">
        <f t="shared" si="3"/>
        <v/>
      </c>
      <c r="G109" s="167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68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68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68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68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68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68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68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68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68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68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68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68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68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68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68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68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68"/>
      <c r="E211" s="106">
        <v>2.1E-7</v>
      </c>
      <c r="F211" s="107" t="str">
        <f t="shared" si="7"/>
        <v/>
      </c>
      <c r="G211" s="167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68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68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68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68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68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68"/>
      <c r="E247" s="106">
        <v>2.4600000000000001E-7</v>
      </c>
      <c r="F247" s="107" t="str">
        <f t="shared" si="7"/>
        <v/>
      </c>
      <c r="G247" s="167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68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68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68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68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68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68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1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29"/>
      <c r="F1" s="94" t="s">
        <v>11</v>
      </c>
      <c r="J1" s="141" t="s">
        <v>35</v>
      </c>
    </row>
    <row r="2" spans="1:11">
      <c r="A2" s="22" t="str">
        <f>IFERROR(IF(INDEX('2nd Youth'!$A:$F,MATCH('2nd Youth Results'!$E2,'2nd Youth'!$F:$F,0),1)&gt;0,INDEX('2nd Youth'!$A:$F,MATCH('2nd Youth Results'!$E2,'2nd Youth'!$F:$F,0),1),""),"")</f>
        <v>oco</v>
      </c>
      <c r="B2" s="95" t="str">
        <f>IFERROR(IF(INDEX('2nd Youth'!$A:$F,MATCH('2nd Youth Results'!$E2,'2nd Youth'!$F:$F,0),2)&gt;0,INDEX('2nd Youth'!$A:$F,MATCH('2nd Youth Results'!$E2,'2nd Youth'!$F:$F,0),2),""),"")</f>
        <v>Cadence Magnuson</v>
      </c>
      <c r="C2" s="95" t="str">
        <f>IFERROR(IF(INDEX('2nd Youth'!$A:$F,MATCH('2nd Youth Results'!$E2,'2nd Youth'!$F:$F,0),3)&gt;0,INDEX('2nd Youth'!$A:$F,MATCH('2nd Youth Results'!$E2,'2nd Youth'!$F:$F,0),3),""),"")</f>
        <v>BW Dashin and Cashin</v>
      </c>
      <c r="D2" s="96" t="str">
        <f>IFERROR(IF(AND(SMALL('2nd Youth'!F:F,K2)&gt;1000,SMALL('2nd Youth'!F:F,K2)&lt;3000),"nt",IF(SMALL('2nd Youth'!F:F,K2)&gt;3000,"",SMALL('2nd Youth'!F:F,K2))),"")</f>
        <v/>
      </c>
      <c r="E2" s="130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39"/>
      <c r="K2" s="68">
        <v>1</v>
      </c>
    </row>
    <row r="3" spans="1:11">
      <c r="A3" s="22" t="str">
        <f>IFERROR(IF(INDEX('2nd Youth'!$A:$F,MATCH('2nd Youth Results'!$E3,'2nd Youth'!$F:$F,0),1)&gt;0,INDEX('2nd Youth'!$A:$F,MATCH('2nd Youth Results'!$E3,'2nd Youth'!$F:$F,0),1),""),"")</f>
        <v>oco</v>
      </c>
      <c r="B3" s="95" t="str">
        <f>IFERROR(IF(INDEX('2nd Youth'!$A:$F,MATCH('2nd Youth Results'!$E3,'2nd Youth'!$F:$F,0),2)&gt;0,INDEX('2nd Youth'!$A:$F,MATCH('2nd Youth Results'!$E3,'2nd Youth'!$F:$F,0),2),""),"")</f>
        <v>Cadence Magnuson</v>
      </c>
      <c r="C3" s="95" t="str">
        <f>IFERROR(IF(INDEX('2nd Youth'!$A:$F,MATCH('2nd Youth Results'!$E3,'2nd Youth'!$F:$F,0),3)&gt;0,INDEX('2nd Youth'!$A:$F,MATCH('2nd Youth Results'!$E3,'2nd Youth'!$F:$F,0),3),""),"")</f>
        <v>BW Dashin and Cashin</v>
      </c>
      <c r="D3" s="96" t="str">
        <f>IFERROR(IF(AND(SMALL('2nd Youth'!F:F,K3)&gt;1000,SMALL('2nd Youth'!F:F,K3)&lt;3000),"nt",IF(SMALL('2nd Youth'!F:F,K3)&gt;3000,"",SMALL('2nd Youth'!F:F,K3))),"")</f>
        <v/>
      </c>
      <c r="E3" s="130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39"/>
      <c r="K3" s="68">
        <v>2</v>
      </c>
    </row>
    <row r="4" spans="1:11">
      <c r="A4" s="22" t="str">
        <f>IFERROR(IF(INDEX('2nd Youth'!$A:$F,MATCH('2nd Youth Results'!$E4,'2nd Youth'!$F:$F,0),1)&gt;0,INDEX('2nd Youth'!$A:$F,MATCH('2nd Youth Results'!$E4,'2nd Youth'!$F:$F,0),1),""),"")</f>
        <v>oco</v>
      </c>
      <c r="B4" s="95" t="str">
        <f>IFERROR(IF(INDEX('2nd Youth'!$A:$F,MATCH('2nd Youth Results'!$E4,'2nd Youth'!$F:$F,0),2)&gt;0,INDEX('2nd Youth'!$A:$F,MATCH('2nd Youth Results'!$E4,'2nd Youth'!$F:$F,0),2),""),"")</f>
        <v>Cadence Magnuson</v>
      </c>
      <c r="C4" s="95" t="str">
        <f>IFERROR(IF(INDEX('2nd Youth'!$A:$F,MATCH('2nd Youth Results'!$E4,'2nd Youth'!$F:$F,0),3)&gt;0,INDEX('2nd Youth'!$A:$F,MATCH('2nd Youth Results'!$E4,'2nd Youth'!$F:$F,0),3),""),"")</f>
        <v>BW Dashin and Cashin</v>
      </c>
      <c r="D4" s="96" t="str">
        <f>IFERROR(IF(AND(SMALL('2nd Youth'!F:F,K4)&gt;1000,SMALL('2nd Youth'!F:F,K4)&lt;3000),"nt",IF(SMALL('2nd Youth'!F:F,K4)&gt;3000,"",SMALL('2nd Youth'!F:F,K4))),"")</f>
        <v/>
      </c>
      <c r="E4" s="130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39"/>
      <c r="K4" s="68">
        <v>3</v>
      </c>
    </row>
    <row r="5" spans="1:11">
      <c r="A5" s="22" t="str">
        <f>IFERROR(IF(INDEX('2nd Youth'!$A:$F,MATCH('2nd Youth Results'!$E5,'2nd Youth'!$F:$F,0),1)&gt;0,INDEX('2nd Youth'!$A:$F,MATCH('2nd Youth Results'!$E5,'2nd Youth'!$F:$F,0),1),""),"")</f>
        <v>oco</v>
      </c>
      <c r="B5" s="95" t="str">
        <f>IFERROR(IF(INDEX('2nd Youth'!$A:$F,MATCH('2nd Youth Results'!$E5,'2nd Youth'!$F:$F,0),2)&gt;0,INDEX('2nd Youth'!$A:$F,MATCH('2nd Youth Results'!$E5,'2nd Youth'!$F:$F,0),2),""),"")</f>
        <v>Cadence Magnuson</v>
      </c>
      <c r="C5" s="95" t="str">
        <f>IFERROR(IF(INDEX('2nd Youth'!$A:$F,MATCH('2nd Youth Results'!$E5,'2nd Youth'!$F:$F,0),3)&gt;0,INDEX('2nd Youth'!$A:$F,MATCH('2nd Youth Results'!$E5,'2nd Youth'!$F:$F,0),3),""),"")</f>
        <v>BW Dashin and Cashin</v>
      </c>
      <c r="D5" s="96" t="str">
        <f>IFERROR(IF(AND(SMALL('2nd Youth'!F:F,K5)&gt;1000,SMALL('2nd Youth'!F:F,K5)&lt;3000),"nt",IF(SMALL('2nd Youth'!F:F,K5)&gt;3000,"",SMALL('2nd Youth'!F:F,K5))),"")</f>
        <v/>
      </c>
      <c r="E5" s="130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0"/>
      <c r="K5" s="68">
        <v>4</v>
      </c>
    </row>
    <row r="6" spans="1:11">
      <c r="A6" s="22" t="str">
        <f>IFERROR(IF(INDEX('2nd Youth'!$A:$F,MATCH('2nd Youth Results'!$E6,'2nd Youth'!$F:$F,0),1)&gt;0,INDEX('2nd Youth'!$A:$F,MATCH('2nd Youth Results'!$E6,'2nd Youth'!$F:$F,0),1),""),"")</f>
        <v>oco</v>
      </c>
      <c r="B6" s="95" t="str">
        <f>IFERROR(IF(INDEX('2nd Youth'!$A:$F,MATCH('2nd Youth Results'!$E6,'2nd Youth'!$F:$F,0),2)&gt;0,INDEX('2nd Youth'!$A:$F,MATCH('2nd Youth Results'!$E6,'2nd Youth'!$F:$F,0),2),""),"")</f>
        <v>Cadence Magnuson</v>
      </c>
      <c r="C6" s="95" t="str">
        <f>IFERROR(IF(INDEX('2nd Youth'!$A:$F,MATCH('2nd Youth Results'!$E6,'2nd Youth'!$F:$F,0),3)&gt;0,INDEX('2nd Youth'!$A:$F,MATCH('2nd Youth Results'!$E6,'2nd Youth'!$F:$F,0),3),""),"")</f>
        <v>BW Dashin and Cashin</v>
      </c>
      <c r="D6" s="96" t="str">
        <f>IFERROR(IF(AND(SMALL('2nd Youth'!F:F,K6)&gt;1000,SMALL('2nd Youth'!F:F,K6)&lt;3000),"nt",IF(SMALL('2nd Youth'!F:F,K6)&gt;3000,"",SMALL('2nd Youth'!F:F,K6))),"")</f>
        <v/>
      </c>
      <c r="E6" s="130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39"/>
      <c r="K6" s="68">
        <v>5</v>
      </c>
    </row>
    <row r="7" spans="1:11">
      <c r="A7" s="22" t="str">
        <f>IFERROR(IF(INDEX('2nd Youth'!$A:$F,MATCH('2nd Youth Results'!$E7,'2nd Youth'!$F:$F,0),1)&gt;0,INDEX('2nd Youth'!$A:$F,MATCH('2nd Youth Results'!$E7,'2nd Youth'!$F:$F,0),1),""),"")</f>
        <v>oco</v>
      </c>
      <c r="B7" s="95" t="str">
        <f>IFERROR(IF(INDEX('2nd Youth'!$A:$F,MATCH('2nd Youth Results'!$E7,'2nd Youth'!$F:$F,0),2)&gt;0,INDEX('2nd Youth'!$A:$F,MATCH('2nd Youth Results'!$E7,'2nd Youth'!$F:$F,0),2),""),"")</f>
        <v>Cadence Magnuson</v>
      </c>
      <c r="C7" s="95" t="str">
        <f>IFERROR(IF(INDEX('2nd Youth'!$A:$F,MATCH('2nd Youth Results'!$E7,'2nd Youth'!$F:$F,0),3)&gt;0,INDEX('2nd Youth'!$A:$F,MATCH('2nd Youth Results'!$E7,'2nd Youth'!$F:$F,0),3),""),"")</f>
        <v>BW Dashin and Cashin</v>
      </c>
      <c r="D7" s="96" t="str">
        <f>IFERROR(IF(AND(SMALL('2nd Youth'!F:F,K7)&gt;1000,SMALL('2nd Youth'!F:F,K7)&lt;3000),"nt",IF(SMALL('2nd Youth'!F:F,K7)&gt;3000,"",SMALL('2nd Youth'!F:F,K7))),"")</f>
        <v/>
      </c>
      <c r="E7" s="130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39"/>
      <c r="K7" s="68">
        <v>6</v>
      </c>
    </row>
    <row r="8" spans="1:11">
      <c r="A8" s="22" t="str">
        <f>IFERROR(IF(INDEX('2nd Youth'!$A:$F,MATCH('2nd Youth Results'!$E8,'2nd Youth'!$F:$F,0),1)&gt;0,INDEX('2nd Youth'!$A:$F,MATCH('2nd Youth Results'!$E8,'2nd Youth'!$F:$F,0),1),""),"")</f>
        <v>oco</v>
      </c>
      <c r="B8" s="95" t="str">
        <f>IFERROR(IF(INDEX('2nd Youth'!$A:$F,MATCH('2nd Youth Results'!$E8,'2nd Youth'!$F:$F,0),2)&gt;0,INDEX('2nd Youth'!$A:$F,MATCH('2nd Youth Results'!$E8,'2nd Youth'!$F:$F,0),2),""),"")</f>
        <v>Cadence Magnuson</v>
      </c>
      <c r="C8" s="95" t="str">
        <f>IFERROR(IF(INDEX('2nd Youth'!$A:$F,MATCH('2nd Youth Results'!$E8,'2nd Youth'!$F:$F,0),3)&gt;0,INDEX('2nd Youth'!$A:$F,MATCH('2nd Youth Results'!$E8,'2nd Youth'!$F:$F,0),3),""),"")</f>
        <v>BW Dashin and Cashin</v>
      </c>
      <c r="D8" s="96" t="str">
        <f>IFERROR(IF(AND(SMALL('2nd Youth'!F:F,K8)&gt;1000,SMALL('2nd Youth'!F:F,K8)&lt;3000),"nt",IF(SMALL('2nd Youth'!F:F,K8)&gt;3000,"",SMALL('2nd Youth'!F:F,K8))),"")</f>
        <v/>
      </c>
      <c r="E8" s="130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39"/>
      <c r="K8" s="68">
        <v>7</v>
      </c>
    </row>
    <row r="9" spans="1:11">
      <c r="A9" s="22" t="str">
        <f>IFERROR(IF(INDEX('2nd Youth'!$A:$F,MATCH('2nd Youth Results'!$E9,'2nd Youth'!$F:$F,0),1)&gt;0,INDEX('2nd Youth'!$A:$F,MATCH('2nd Youth Results'!$E9,'2nd Youth'!$F:$F,0),1),""),"")</f>
        <v>oco</v>
      </c>
      <c r="B9" s="95" t="str">
        <f>IFERROR(IF(INDEX('2nd Youth'!$A:$F,MATCH('2nd Youth Results'!$E9,'2nd Youth'!$F:$F,0),2)&gt;0,INDEX('2nd Youth'!$A:$F,MATCH('2nd Youth Results'!$E9,'2nd Youth'!$F:$F,0),2),""),"")</f>
        <v>Cadence Magnuson</v>
      </c>
      <c r="C9" s="95" t="str">
        <f>IFERROR(IF(INDEX('2nd Youth'!$A:$F,MATCH('2nd Youth Results'!$E9,'2nd Youth'!$F:$F,0),3)&gt;0,INDEX('2nd Youth'!$A:$F,MATCH('2nd Youth Results'!$E9,'2nd Youth'!$F:$F,0),3),""),"")</f>
        <v>BW Dashin and Cashin</v>
      </c>
      <c r="D9" s="96" t="str">
        <f>IFERROR(IF(AND(SMALL('2nd Youth'!F:F,K9)&gt;1000,SMALL('2nd Youth'!F:F,K9)&lt;3000),"nt",IF(SMALL('2nd Youth'!F:F,K9)&gt;3000,"",SMALL('2nd Youth'!F:F,K9))),"")</f>
        <v/>
      </c>
      <c r="E9" s="130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39"/>
      <c r="K9" s="68">
        <v>8</v>
      </c>
    </row>
    <row r="10" spans="1:11">
      <c r="A10" s="22" t="str">
        <f>IFERROR(IF(INDEX('2nd Youth'!$A:$F,MATCH('2nd Youth Results'!$E10,'2nd Youth'!$F:$F,0),1)&gt;0,INDEX('2nd Youth'!$A:$F,MATCH('2nd Youth Results'!$E10,'2nd Youth'!$F:$F,0),1),""),"")</f>
        <v>oco</v>
      </c>
      <c r="B10" s="95" t="str">
        <f>IFERROR(IF(INDEX('2nd Youth'!$A:$F,MATCH('2nd Youth Results'!$E10,'2nd Youth'!$F:$F,0),2)&gt;0,INDEX('2nd Youth'!$A:$F,MATCH('2nd Youth Results'!$E10,'2nd Youth'!$F:$F,0),2),""),"")</f>
        <v>Cadence Magnuson</v>
      </c>
      <c r="C10" s="95" t="str">
        <f>IFERROR(IF(INDEX('2nd Youth'!$A:$F,MATCH('2nd Youth Results'!$E10,'2nd Youth'!$F:$F,0),3)&gt;0,INDEX('2nd Youth'!$A:$F,MATCH('2nd Youth Results'!$E10,'2nd Youth'!$F:$F,0),3),""),"")</f>
        <v>BW Dashin and Cashin</v>
      </c>
      <c r="D10" s="96" t="str">
        <f>IFERROR(IF(AND(SMALL('2nd Youth'!F:F,K10)&gt;1000,SMALL('2nd Youth'!F:F,K10)&lt;3000),"nt",IF(SMALL('2nd Youth'!F:F,K10)&gt;3000,"",SMALL('2nd Youth'!F:F,K10))),"")</f>
        <v/>
      </c>
      <c r="E10" s="130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39"/>
      <c r="K10" s="68">
        <v>9</v>
      </c>
    </row>
    <row r="11" spans="1:11">
      <c r="A11" s="22" t="str">
        <f>IFERROR(IF(INDEX('2nd Youth'!$A:$F,MATCH('2nd Youth Results'!$E11,'2nd Youth'!$F:$F,0),1)&gt;0,INDEX('2nd Youth'!$A:$F,MATCH('2nd Youth Results'!$E11,'2nd Youth'!$F:$F,0),1),""),"")</f>
        <v>oco</v>
      </c>
      <c r="B11" s="95" t="str">
        <f>IFERROR(IF(INDEX('2nd Youth'!$A:$F,MATCH('2nd Youth Results'!$E11,'2nd Youth'!$F:$F,0),2)&gt;0,INDEX('2nd Youth'!$A:$F,MATCH('2nd Youth Results'!$E11,'2nd Youth'!$F:$F,0),2),""),"")</f>
        <v>Cadence Magnuson</v>
      </c>
      <c r="C11" s="95" t="str">
        <f>IFERROR(IF(INDEX('2nd Youth'!$A:$F,MATCH('2nd Youth Results'!$E11,'2nd Youth'!$F:$F,0),3)&gt;0,INDEX('2nd Youth'!$A:$F,MATCH('2nd Youth Results'!$E11,'2nd Youth'!$F:$F,0),3),""),"")</f>
        <v>BW Dashin and Cashin</v>
      </c>
      <c r="D11" s="96" t="str">
        <f>IFERROR(IF(AND(SMALL('2nd Youth'!F:F,K11)&gt;1000,SMALL('2nd Youth'!F:F,K11)&lt;3000),"nt",IF(SMALL('2nd Youth'!F:F,K11)&gt;3000,"",SMALL('2nd Youth'!F:F,K11))),"")</f>
        <v/>
      </c>
      <c r="E11" s="130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39"/>
      <c r="K11" s="68">
        <v>10</v>
      </c>
    </row>
    <row r="12" spans="1:11">
      <c r="A12" s="22" t="str">
        <f>IFERROR(IF(INDEX('2nd Youth'!$A:$F,MATCH('2nd Youth Results'!$E12,'2nd Youth'!$F:$F,0),1)&gt;0,INDEX('2nd Youth'!$A:$F,MATCH('2nd Youth Results'!$E12,'2nd Youth'!$F:$F,0),1),""),"")</f>
        <v>oco</v>
      </c>
      <c r="B12" s="95" t="str">
        <f>IFERROR(IF(INDEX('2nd Youth'!$A:$F,MATCH('2nd Youth Results'!$E12,'2nd Youth'!$F:$F,0),2)&gt;0,INDEX('2nd Youth'!$A:$F,MATCH('2nd Youth Results'!$E12,'2nd Youth'!$F:$F,0),2),""),"")</f>
        <v>Cadence Magnuson</v>
      </c>
      <c r="C12" s="95" t="str">
        <f>IFERROR(IF(INDEX('2nd Youth'!$A:$F,MATCH('2nd Youth Results'!$E12,'2nd Youth'!$F:$F,0),3)&gt;0,INDEX('2nd Youth'!$A:$F,MATCH('2nd Youth Results'!$E12,'2nd Youth'!$F:$F,0),3),""),"")</f>
        <v>BW Dashin and Cashin</v>
      </c>
      <c r="D12" s="96" t="str">
        <f>IFERROR(IF(AND(SMALL('2nd Youth'!F:F,K12)&gt;1000,SMALL('2nd Youth'!F:F,K12)&lt;3000),"nt",IF(SMALL('2nd Youth'!F:F,K12)&gt;3000,"",SMALL('2nd Youth'!F:F,K12))),"")</f>
        <v/>
      </c>
      <c r="E12" s="130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39"/>
      <c r="K12" s="68">
        <v>11</v>
      </c>
    </row>
    <row r="13" spans="1:11">
      <c r="A13" s="22" t="str">
        <f>IFERROR(IF(INDEX('2nd Youth'!$A:$F,MATCH('2nd Youth Results'!$E13,'2nd Youth'!$F:$F,0),1)&gt;0,INDEX('2nd Youth'!$A:$F,MATCH('2nd Youth Results'!$E13,'2nd Youth'!$F:$F,0),1),""),"")</f>
        <v>oco</v>
      </c>
      <c r="B13" s="95" t="str">
        <f>IFERROR(IF(INDEX('2nd Youth'!$A:$F,MATCH('2nd Youth Results'!$E13,'2nd Youth'!$F:$F,0),2)&gt;0,INDEX('2nd Youth'!$A:$F,MATCH('2nd Youth Results'!$E13,'2nd Youth'!$F:$F,0),2),""),"")</f>
        <v>Cadence Magnuson</v>
      </c>
      <c r="C13" s="95" t="str">
        <f>IFERROR(IF(INDEX('2nd Youth'!$A:$F,MATCH('2nd Youth Results'!$E13,'2nd Youth'!$F:$F,0),3)&gt;0,INDEX('2nd Youth'!$A:$F,MATCH('2nd Youth Results'!$E13,'2nd Youth'!$F:$F,0),3),""),"")</f>
        <v>BW Dashin and Cashin</v>
      </c>
      <c r="D13" s="96" t="str">
        <f>IFERROR(IF(AND(SMALL('2nd Youth'!F:F,K13)&gt;1000,SMALL('2nd Youth'!F:F,K13)&lt;3000),"nt",IF(SMALL('2nd Youth'!F:F,K13)&gt;3000,"",SMALL('2nd Youth'!F:F,K13))),"")</f>
        <v/>
      </c>
      <c r="E13" s="130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39"/>
      <c r="K13" s="68">
        <v>12</v>
      </c>
    </row>
    <row r="14" spans="1:11">
      <c r="A14" s="22" t="str">
        <f>IFERROR(IF(INDEX('2nd Youth'!$A:$F,MATCH('2nd Youth Results'!$E14,'2nd Youth'!$F:$F,0),1)&gt;0,INDEX('2nd Youth'!$A:$F,MATCH('2nd Youth Results'!$E14,'2nd Youth'!$F:$F,0),1),""),"")</f>
        <v>oco</v>
      </c>
      <c r="B14" s="95" t="str">
        <f>IFERROR(IF(INDEX('2nd Youth'!$A:$F,MATCH('2nd Youth Results'!$E14,'2nd Youth'!$F:$F,0),2)&gt;0,INDEX('2nd Youth'!$A:$F,MATCH('2nd Youth Results'!$E14,'2nd Youth'!$F:$F,0),2),""),"")</f>
        <v>Cadence Magnuson</v>
      </c>
      <c r="C14" s="95" t="str">
        <f>IFERROR(IF(INDEX('2nd Youth'!$A:$F,MATCH('2nd Youth Results'!$E14,'2nd Youth'!$F:$F,0),3)&gt;0,INDEX('2nd Youth'!$A:$F,MATCH('2nd Youth Results'!$E14,'2nd Youth'!$F:$F,0),3),""),"")</f>
        <v>BW Dashin and Cashin</v>
      </c>
      <c r="D14" s="96" t="str">
        <f>IFERROR(IF(AND(SMALL('2nd Youth'!F:F,K14)&gt;1000,SMALL('2nd Youth'!F:F,K14)&lt;3000),"nt",IF(SMALL('2nd Youth'!F:F,K14)&gt;3000,"",SMALL('2nd Youth'!F:F,K14))),"")</f>
        <v/>
      </c>
      <c r="E14" s="130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39"/>
      <c r="K14" s="68">
        <v>13</v>
      </c>
    </row>
    <row r="15" spans="1:11">
      <c r="A15" s="22" t="str">
        <f>IFERROR(IF(INDEX('2nd Youth'!$A:$F,MATCH('2nd Youth Results'!$E15,'2nd Youth'!$F:$F,0),1)&gt;0,INDEX('2nd Youth'!$A:$F,MATCH('2nd Youth Results'!$E15,'2nd Youth'!$F:$F,0),1),""),"")</f>
        <v>oco</v>
      </c>
      <c r="B15" s="95" t="str">
        <f>IFERROR(IF(INDEX('2nd Youth'!$A:$F,MATCH('2nd Youth Results'!$E15,'2nd Youth'!$F:$F,0),2)&gt;0,INDEX('2nd Youth'!$A:$F,MATCH('2nd Youth Results'!$E15,'2nd Youth'!$F:$F,0),2),""),"")</f>
        <v>Cadence Magnuson</v>
      </c>
      <c r="C15" s="95" t="str">
        <f>IFERROR(IF(INDEX('2nd Youth'!$A:$F,MATCH('2nd Youth Results'!$E15,'2nd Youth'!$F:$F,0),3)&gt;0,INDEX('2nd Youth'!$A:$F,MATCH('2nd Youth Results'!$E15,'2nd Youth'!$F:$F,0),3),""),"")</f>
        <v>BW Dashin and Cashin</v>
      </c>
      <c r="D15" s="96" t="str">
        <f>IFERROR(IF(AND(SMALL('2nd Youth'!F:F,K15)&gt;1000,SMALL('2nd Youth'!F:F,K15)&lt;3000),"nt",IF(SMALL('2nd Youth'!F:F,K15)&gt;3000,"",SMALL('2nd Youth'!F:F,K15))),"")</f>
        <v/>
      </c>
      <c r="E15" s="130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39"/>
      <c r="K15" s="68">
        <v>14</v>
      </c>
    </row>
    <row r="16" spans="1:11">
      <c r="A16" s="22" t="str">
        <f>IFERROR(IF(INDEX('2nd Youth'!$A:$F,MATCH('2nd Youth Results'!$E16,'2nd Youth'!$F:$F,0),1)&gt;0,INDEX('2nd Youth'!$A:$F,MATCH('2nd Youth Results'!$E16,'2nd Youth'!$F:$F,0),1),""),"")</f>
        <v>oco</v>
      </c>
      <c r="B16" s="95" t="str">
        <f>IFERROR(IF(INDEX('2nd Youth'!$A:$F,MATCH('2nd Youth Results'!$E16,'2nd Youth'!$F:$F,0),2)&gt;0,INDEX('2nd Youth'!$A:$F,MATCH('2nd Youth Results'!$E16,'2nd Youth'!$F:$F,0),2),""),"")</f>
        <v>Cadence Magnuson</v>
      </c>
      <c r="C16" s="95" t="str">
        <f>IFERROR(IF(INDEX('2nd Youth'!$A:$F,MATCH('2nd Youth Results'!$E16,'2nd Youth'!$F:$F,0),3)&gt;0,INDEX('2nd Youth'!$A:$F,MATCH('2nd Youth Results'!$E16,'2nd Youth'!$F:$F,0),3),""),"")</f>
        <v>BW Dashin and Cashin</v>
      </c>
      <c r="D16" s="96" t="str">
        <f>IFERROR(IF(AND(SMALL('2nd Youth'!F:F,K16)&gt;1000,SMALL('2nd Youth'!F:F,K16)&lt;3000),"nt",IF(SMALL('2nd Youth'!F:F,K16)&gt;3000,"",SMALL('2nd Youth'!F:F,K16))),"")</f>
        <v/>
      </c>
      <c r="E16" s="130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39"/>
      <c r="K16" s="68">
        <v>15</v>
      </c>
    </row>
    <row r="17" spans="1:11">
      <c r="A17" s="22" t="str">
        <f>IFERROR(IF(INDEX('2nd Youth'!$A:$F,MATCH('2nd Youth Results'!$E17,'2nd Youth'!$F:$F,0),1)&gt;0,INDEX('2nd Youth'!$A:$F,MATCH('2nd Youth Results'!$E17,'2nd Youth'!$F:$F,0),1),""),"")</f>
        <v>oco</v>
      </c>
      <c r="B17" s="95" t="str">
        <f>IFERROR(IF(INDEX('2nd Youth'!$A:$F,MATCH('2nd Youth Results'!$E17,'2nd Youth'!$F:$F,0),2)&gt;0,INDEX('2nd Youth'!$A:$F,MATCH('2nd Youth Results'!$E17,'2nd Youth'!$F:$F,0),2),""),"")</f>
        <v>Cadence Magnuson</v>
      </c>
      <c r="C17" s="95" t="str">
        <f>IFERROR(IF(INDEX('2nd Youth'!$A:$F,MATCH('2nd Youth Results'!$E17,'2nd Youth'!$F:$F,0),3)&gt;0,INDEX('2nd Youth'!$A:$F,MATCH('2nd Youth Results'!$E17,'2nd Youth'!$F:$F,0),3),""),"")</f>
        <v>BW Dashin and Cashin</v>
      </c>
      <c r="D17" s="96" t="str">
        <f>IFERROR(IF(AND(SMALL('2nd Youth'!F:F,K17)&gt;1000,SMALL('2nd Youth'!F:F,K17)&lt;3000),"nt",IF(SMALL('2nd Youth'!F:F,K17)&gt;3000,"",SMALL('2nd Youth'!F:F,K17))),"")</f>
        <v/>
      </c>
      <c r="E17" s="130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39"/>
      <c r="K17" s="68">
        <v>16</v>
      </c>
    </row>
    <row r="18" spans="1:11">
      <c r="A18" s="22" t="str">
        <f>IFERROR(IF(INDEX('2nd Youth'!$A:$F,MATCH('2nd Youth Results'!$E18,'2nd Youth'!$F:$F,0),1)&gt;0,INDEX('2nd Youth'!$A:$F,MATCH('2nd Youth Results'!$E18,'2nd Youth'!$F:$F,0),1),""),"")</f>
        <v>oco</v>
      </c>
      <c r="B18" s="95" t="str">
        <f>IFERROR(IF(INDEX('2nd Youth'!$A:$F,MATCH('2nd Youth Results'!$E18,'2nd Youth'!$F:$F,0),2)&gt;0,INDEX('2nd Youth'!$A:$F,MATCH('2nd Youth Results'!$E18,'2nd Youth'!$F:$F,0),2),""),"")</f>
        <v>Cadence Magnuson</v>
      </c>
      <c r="C18" s="95" t="str">
        <f>IFERROR(IF(INDEX('2nd Youth'!$A:$F,MATCH('2nd Youth Results'!$E18,'2nd Youth'!$F:$F,0),3)&gt;0,INDEX('2nd Youth'!$A:$F,MATCH('2nd Youth Results'!$E18,'2nd Youth'!$F:$F,0),3),""),"")</f>
        <v>BW Dashin and Cashin</v>
      </c>
      <c r="D18" s="96" t="str">
        <f>IFERROR(IF(AND(SMALL('2nd Youth'!F:F,K18)&gt;1000,SMALL('2nd Youth'!F:F,K18)&lt;3000),"nt",IF(SMALL('2nd Youth'!F:F,K18)&gt;3000,"",SMALL('2nd Youth'!F:F,K18))),"")</f>
        <v/>
      </c>
      <c r="E18" s="130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39"/>
      <c r="K18" s="68">
        <v>17</v>
      </c>
    </row>
    <row r="19" spans="1:11">
      <c r="A19" s="22" t="str">
        <f>IFERROR(IF(INDEX('2nd Youth'!$A:$F,MATCH('2nd Youth Results'!$E19,'2nd Youth'!$F:$F,0),1)&gt;0,INDEX('2nd Youth'!$A:$F,MATCH('2nd Youth Results'!$E19,'2nd Youth'!$F:$F,0),1),""),"")</f>
        <v>oco</v>
      </c>
      <c r="B19" s="95" t="str">
        <f>IFERROR(IF(INDEX('2nd Youth'!$A:$F,MATCH('2nd Youth Results'!$E19,'2nd Youth'!$F:$F,0),2)&gt;0,INDEX('2nd Youth'!$A:$F,MATCH('2nd Youth Results'!$E19,'2nd Youth'!$F:$F,0),2),""),"")</f>
        <v>Cadence Magnuson</v>
      </c>
      <c r="C19" s="95" t="str">
        <f>IFERROR(IF(INDEX('2nd Youth'!$A:$F,MATCH('2nd Youth Results'!$E19,'2nd Youth'!$F:$F,0),3)&gt;0,INDEX('2nd Youth'!$A:$F,MATCH('2nd Youth Results'!$E19,'2nd Youth'!$F:$F,0),3),""),"")</f>
        <v>BW Dashin and Cashin</v>
      </c>
      <c r="D19" s="96" t="str">
        <f>IFERROR(IF(AND(SMALL('2nd Youth'!F:F,K19)&gt;1000,SMALL('2nd Youth'!F:F,K19)&lt;3000),"nt",IF(SMALL('2nd Youth'!F:F,K19)&gt;3000,"",SMALL('2nd Youth'!F:F,K19))),"")</f>
        <v/>
      </c>
      <c r="E19" s="130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39"/>
      <c r="K19" s="68">
        <v>18</v>
      </c>
    </row>
    <row r="20" spans="1:11">
      <c r="A20" s="22" t="str">
        <f>IFERROR(IF(INDEX('2nd Youth'!$A:$F,MATCH('2nd Youth Results'!$E20,'2nd Youth'!$F:$F,0),1)&gt;0,INDEX('2nd Youth'!$A:$F,MATCH('2nd Youth Results'!$E20,'2nd Youth'!$F:$F,0),1),""),"")</f>
        <v>oco</v>
      </c>
      <c r="B20" s="95" t="str">
        <f>IFERROR(IF(INDEX('2nd Youth'!$A:$F,MATCH('2nd Youth Results'!$E20,'2nd Youth'!$F:$F,0),2)&gt;0,INDEX('2nd Youth'!$A:$F,MATCH('2nd Youth Results'!$E20,'2nd Youth'!$F:$F,0),2),""),"")</f>
        <v>Cadence Magnuson</v>
      </c>
      <c r="C20" s="95" t="str">
        <f>IFERROR(IF(INDEX('2nd Youth'!$A:$F,MATCH('2nd Youth Results'!$E20,'2nd Youth'!$F:$F,0),3)&gt;0,INDEX('2nd Youth'!$A:$F,MATCH('2nd Youth Results'!$E20,'2nd Youth'!$F:$F,0),3),""),"")</f>
        <v>BW Dashin and Cashin</v>
      </c>
      <c r="D20" s="96" t="str">
        <f>IFERROR(IF(AND(SMALL('2nd Youth'!F:F,K20)&gt;1000,SMALL('2nd Youth'!F:F,K20)&lt;3000),"nt",IF(SMALL('2nd Youth'!F:F,K20)&gt;3000,"",SMALL('2nd Youth'!F:F,K20))),"")</f>
        <v/>
      </c>
      <c r="E20" s="130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39"/>
      <c r="K20" s="68">
        <v>19</v>
      </c>
    </row>
    <row r="21" spans="1:11">
      <c r="A21" s="22" t="str">
        <f>IFERROR(IF(INDEX('2nd Youth'!$A:$F,MATCH('2nd Youth Results'!$E21,'2nd Youth'!$F:$F,0),1)&gt;0,INDEX('2nd Youth'!$A:$F,MATCH('2nd Youth Results'!$E21,'2nd Youth'!$F:$F,0),1),""),"")</f>
        <v>oco</v>
      </c>
      <c r="B21" s="95" t="str">
        <f>IFERROR(IF(INDEX('2nd Youth'!$A:$F,MATCH('2nd Youth Results'!$E21,'2nd Youth'!$F:$F,0),2)&gt;0,INDEX('2nd Youth'!$A:$F,MATCH('2nd Youth Results'!$E21,'2nd Youth'!$F:$F,0),2),""),"")</f>
        <v>Cadence Magnuson</v>
      </c>
      <c r="C21" s="95" t="str">
        <f>IFERROR(IF(INDEX('2nd Youth'!$A:$F,MATCH('2nd Youth Results'!$E21,'2nd Youth'!$F:$F,0),3)&gt;0,INDEX('2nd Youth'!$A:$F,MATCH('2nd Youth Results'!$E21,'2nd Youth'!$F:$F,0),3),""),"")</f>
        <v>BW Dashin and Cashin</v>
      </c>
      <c r="D21" s="96" t="str">
        <f>IFERROR(IF(AND(SMALL('2nd Youth'!F:F,K21)&gt;1000,SMALL('2nd Youth'!F:F,K21)&lt;3000),"nt",IF(SMALL('2nd Youth'!F:F,K21)&gt;3000,"",SMALL('2nd Youth'!F:F,K21))),"")</f>
        <v/>
      </c>
      <c r="E21" s="130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39"/>
      <c r="K21" s="68">
        <v>20</v>
      </c>
    </row>
    <row r="22" spans="1:11">
      <c r="A22" s="22" t="str">
        <f>IFERROR(IF(INDEX('2nd Youth'!$A:$F,MATCH('2nd Youth Results'!$E22,'2nd Youth'!$F:$F,0),1)&gt;0,INDEX('2nd Youth'!$A:$F,MATCH('2nd Youth Results'!$E22,'2nd Youth'!$F:$F,0),1),""),"")</f>
        <v>oco</v>
      </c>
      <c r="B22" s="95" t="str">
        <f>IFERROR(IF(INDEX('2nd Youth'!$A:$F,MATCH('2nd Youth Results'!$E22,'2nd Youth'!$F:$F,0),2)&gt;0,INDEX('2nd Youth'!$A:$F,MATCH('2nd Youth Results'!$E22,'2nd Youth'!$F:$F,0),2),""),"")</f>
        <v>Cadence Magnuson</v>
      </c>
      <c r="C22" s="95" t="str">
        <f>IFERROR(IF(INDEX('2nd Youth'!$A:$F,MATCH('2nd Youth Results'!$E22,'2nd Youth'!$F:$F,0),3)&gt;0,INDEX('2nd Youth'!$A:$F,MATCH('2nd Youth Results'!$E22,'2nd Youth'!$F:$F,0),3),""),"")</f>
        <v>BW Dashin and Cashin</v>
      </c>
      <c r="D22" s="96" t="str">
        <f>IFERROR(IF(AND(SMALL('2nd Youth'!F:F,K22)&gt;1000,SMALL('2nd Youth'!F:F,K22)&lt;3000),"nt",IF(SMALL('2nd Youth'!F:F,K22)&gt;3000,"",SMALL('2nd Youth'!F:F,K22))),"")</f>
        <v/>
      </c>
      <c r="E22" s="130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39"/>
      <c r="K22" s="68">
        <v>21</v>
      </c>
    </row>
    <row r="23" spans="1:11">
      <c r="A23" s="22" t="str">
        <f>IFERROR(IF(INDEX('2nd Youth'!$A:$F,MATCH('2nd Youth Results'!$E23,'2nd Youth'!$F:$F,0),1)&gt;0,INDEX('2nd Youth'!$A:$F,MATCH('2nd Youth Results'!$E23,'2nd Youth'!$F:$F,0),1),""),"")</f>
        <v>oco</v>
      </c>
      <c r="B23" s="95" t="str">
        <f>IFERROR(IF(INDEX('2nd Youth'!$A:$F,MATCH('2nd Youth Results'!$E23,'2nd Youth'!$F:$F,0),2)&gt;0,INDEX('2nd Youth'!$A:$F,MATCH('2nd Youth Results'!$E23,'2nd Youth'!$F:$F,0),2),""),"")</f>
        <v>Cadence Magnuson</v>
      </c>
      <c r="C23" s="95" t="str">
        <f>IFERROR(IF(INDEX('2nd Youth'!$A:$F,MATCH('2nd Youth Results'!$E23,'2nd Youth'!$F:$F,0),3)&gt;0,INDEX('2nd Youth'!$A:$F,MATCH('2nd Youth Results'!$E23,'2nd Youth'!$F:$F,0),3),""),"")</f>
        <v>BW Dashin and Cashin</v>
      </c>
      <c r="D23" s="96" t="str">
        <f>IFERROR(IF(AND(SMALL('2nd Youth'!F:F,K23)&gt;1000,SMALL('2nd Youth'!F:F,K23)&lt;3000),"nt",IF(SMALL('2nd Youth'!F:F,K23)&gt;3000,"",SMALL('2nd Youth'!F:F,K23))),"")</f>
        <v/>
      </c>
      <c r="E23" s="130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39"/>
      <c r="K23" s="68">
        <v>22</v>
      </c>
    </row>
    <row r="24" spans="1:11">
      <c r="A24" s="22" t="str">
        <f>IFERROR(IF(INDEX('2nd Youth'!$A:$F,MATCH('2nd Youth Results'!$E24,'2nd Youth'!$F:$F,0),1)&gt;0,INDEX('2nd Youth'!$A:$F,MATCH('2nd Youth Results'!$E24,'2nd Youth'!$F:$F,0),1),""),"")</f>
        <v>oco</v>
      </c>
      <c r="B24" s="95" t="str">
        <f>IFERROR(IF(INDEX('2nd Youth'!$A:$F,MATCH('2nd Youth Results'!$E24,'2nd Youth'!$F:$F,0),2)&gt;0,INDEX('2nd Youth'!$A:$F,MATCH('2nd Youth Results'!$E24,'2nd Youth'!$F:$F,0),2),""),"")</f>
        <v>Cadence Magnuson</v>
      </c>
      <c r="C24" s="95" t="str">
        <f>IFERROR(IF(INDEX('2nd Youth'!$A:$F,MATCH('2nd Youth Results'!$E24,'2nd Youth'!$F:$F,0),3)&gt;0,INDEX('2nd Youth'!$A:$F,MATCH('2nd Youth Results'!$E24,'2nd Youth'!$F:$F,0),3),""),"")</f>
        <v>BW Dashin and Cashin</v>
      </c>
      <c r="D24" s="96" t="str">
        <f>IFERROR(IF(AND(SMALL('2nd Youth'!F:F,K24)&gt;1000,SMALL('2nd Youth'!F:F,K24)&lt;3000),"nt",IF(SMALL('2nd Youth'!F:F,K24)&gt;3000,"",SMALL('2nd Youth'!F:F,K24))),"")</f>
        <v/>
      </c>
      <c r="E24" s="130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39"/>
      <c r="K24" s="68">
        <v>23</v>
      </c>
    </row>
    <row r="25" spans="1:11">
      <c r="A25" s="22" t="str">
        <f>IFERROR(IF(INDEX('2nd Youth'!$A:$F,MATCH('2nd Youth Results'!$E25,'2nd Youth'!$F:$F,0),1)&gt;0,INDEX('2nd Youth'!$A:$F,MATCH('2nd Youth Results'!$E25,'2nd Youth'!$F:$F,0),1),""),"")</f>
        <v>oco</v>
      </c>
      <c r="B25" s="95" t="str">
        <f>IFERROR(IF(INDEX('2nd Youth'!$A:$F,MATCH('2nd Youth Results'!$E25,'2nd Youth'!$F:$F,0),2)&gt;0,INDEX('2nd Youth'!$A:$F,MATCH('2nd Youth Results'!$E25,'2nd Youth'!$F:$F,0),2),""),"")</f>
        <v>Cadence Magnuson</v>
      </c>
      <c r="C25" s="95" t="str">
        <f>IFERROR(IF(INDEX('2nd Youth'!$A:$F,MATCH('2nd Youth Results'!$E25,'2nd Youth'!$F:$F,0),3)&gt;0,INDEX('2nd Youth'!$A:$F,MATCH('2nd Youth Results'!$E25,'2nd Youth'!$F:$F,0),3),""),"")</f>
        <v>BW Dashin and Cashin</v>
      </c>
      <c r="D25" s="96" t="str">
        <f>IFERROR(IF(AND(SMALL('2nd Youth'!F:F,K25)&gt;1000,SMALL('2nd Youth'!F:F,K25)&lt;3000),"nt",IF(SMALL('2nd Youth'!F:F,K25)&gt;3000,"",SMALL('2nd Youth'!F:F,K25))),"")</f>
        <v/>
      </c>
      <c r="E25" s="130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39"/>
      <c r="K25" s="68">
        <v>24</v>
      </c>
    </row>
    <row r="26" spans="1:11">
      <c r="A26" s="22" t="str">
        <f>IFERROR(IF(INDEX('2nd Youth'!$A:$F,MATCH('2nd Youth Results'!$E26,'2nd Youth'!$F:$F,0),1)&gt;0,INDEX('2nd Youth'!$A:$F,MATCH('2nd Youth Results'!$E26,'2nd Youth'!$F:$F,0),1),""),"")</f>
        <v>oco</v>
      </c>
      <c r="B26" s="95" t="str">
        <f>IFERROR(IF(INDEX('2nd Youth'!$A:$F,MATCH('2nd Youth Results'!$E26,'2nd Youth'!$F:$F,0),2)&gt;0,INDEX('2nd Youth'!$A:$F,MATCH('2nd Youth Results'!$E26,'2nd Youth'!$F:$F,0),2),""),"")</f>
        <v>Cadence Magnuson</v>
      </c>
      <c r="C26" s="95" t="str">
        <f>IFERROR(IF(INDEX('2nd Youth'!$A:$F,MATCH('2nd Youth Results'!$E26,'2nd Youth'!$F:$F,0),3)&gt;0,INDEX('2nd Youth'!$A:$F,MATCH('2nd Youth Results'!$E26,'2nd Youth'!$F:$F,0),3),""),"")</f>
        <v>BW Dashin and Cashin</v>
      </c>
      <c r="D26" s="96" t="str">
        <f>IFERROR(IF(AND(SMALL('2nd Youth'!F:F,K26)&gt;1000,SMALL('2nd Youth'!F:F,K26)&lt;3000),"nt",IF(SMALL('2nd Youth'!F:F,K26)&gt;3000,"",SMALL('2nd Youth'!F:F,K26))),"")</f>
        <v/>
      </c>
      <c r="E26" s="130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39"/>
      <c r="K26" s="68">
        <v>25</v>
      </c>
    </row>
    <row r="27" spans="1:11">
      <c r="A27" s="22" t="str">
        <f>IFERROR(IF(INDEX('2nd Youth'!$A:$F,MATCH('2nd Youth Results'!$E27,'2nd Youth'!$F:$F,0),1)&gt;0,INDEX('2nd Youth'!$A:$F,MATCH('2nd Youth Results'!$E27,'2nd Youth'!$F:$F,0),1),""),"")</f>
        <v>oco</v>
      </c>
      <c r="B27" s="95" t="str">
        <f>IFERROR(IF(INDEX('2nd Youth'!$A:$F,MATCH('2nd Youth Results'!$E27,'2nd Youth'!$F:$F,0),2)&gt;0,INDEX('2nd Youth'!$A:$F,MATCH('2nd Youth Results'!$E27,'2nd Youth'!$F:$F,0),2),""),"")</f>
        <v>Cadence Magnuson</v>
      </c>
      <c r="C27" s="95" t="str">
        <f>IFERROR(IF(INDEX('2nd Youth'!$A:$F,MATCH('2nd Youth Results'!$E27,'2nd Youth'!$F:$F,0),3)&gt;0,INDEX('2nd Youth'!$A:$F,MATCH('2nd Youth Results'!$E27,'2nd Youth'!$F:$F,0),3),""),"")</f>
        <v>BW Dashin and Cashin</v>
      </c>
      <c r="D27" s="96" t="str">
        <f>IFERROR(IF(AND(SMALL('2nd Youth'!F:F,K27)&gt;1000,SMALL('2nd Youth'!F:F,K27)&lt;3000),"nt",IF(SMALL('2nd Youth'!F:F,K27)&gt;3000,"",SMALL('2nd Youth'!F:F,K27))),"")</f>
        <v/>
      </c>
      <c r="E27" s="130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39"/>
      <c r="K27" s="68">
        <v>26</v>
      </c>
    </row>
    <row r="28" spans="1:11">
      <c r="A28" s="22" t="str">
        <f>IFERROR(IF(INDEX('2nd Youth'!$A:$F,MATCH('2nd Youth Results'!$E28,'2nd Youth'!$F:$F,0),1)&gt;0,INDEX('2nd Youth'!$A:$F,MATCH('2nd Youth Results'!$E28,'2nd Youth'!$F:$F,0),1),""),"")</f>
        <v>oco</v>
      </c>
      <c r="B28" s="95" t="str">
        <f>IFERROR(IF(INDEX('2nd Youth'!$A:$F,MATCH('2nd Youth Results'!$E28,'2nd Youth'!$F:$F,0),2)&gt;0,INDEX('2nd Youth'!$A:$F,MATCH('2nd Youth Results'!$E28,'2nd Youth'!$F:$F,0),2),""),"")</f>
        <v>Cadence Magnuson</v>
      </c>
      <c r="C28" s="95" t="str">
        <f>IFERROR(IF(INDEX('2nd Youth'!$A:$F,MATCH('2nd Youth Results'!$E28,'2nd Youth'!$F:$F,0),3)&gt;0,INDEX('2nd Youth'!$A:$F,MATCH('2nd Youth Results'!$E28,'2nd Youth'!$F:$F,0),3),""),"")</f>
        <v>BW Dashin and Cashin</v>
      </c>
      <c r="D28" s="96" t="str">
        <f>IFERROR(IF(AND(SMALL('2nd Youth'!F:F,K28)&gt;1000,SMALL('2nd Youth'!F:F,K28)&lt;3000),"nt",IF(SMALL('2nd Youth'!F:F,K28)&gt;3000,"",SMALL('2nd Youth'!F:F,K28))),"")</f>
        <v/>
      </c>
      <c r="E28" s="130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39"/>
      <c r="K28" s="68">
        <v>27</v>
      </c>
    </row>
    <row r="29" spans="1:11">
      <c r="A29" s="22" t="str">
        <f>IFERROR(IF(INDEX('2nd Youth'!$A:$F,MATCH('2nd Youth Results'!$E29,'2nd Youth'!$F:$F,0),1)&gt;0,INDEX('2nd Youth'!$A:$F,MATCH('2nd Youth Results'!$E29,'2nd Youth'!$F:$F,0),1),""),"")</f>
        <v>oco</v>
      </c>
      <c r="B29" s="95" t="str">
        <f>IFERROR(IF(INDEX('2nd Youth'!$A:$F,MATCH('2nd Youth Results'!$E29,'2nd Youth'!$F:$F,0),2)&gt;0,INDEX('2nd Youth'!$A:$F,MATCH('2nd Youth Results'!$E29,'2nd Youth'!$F:$F,0),2),""),"")</f>
        <v>Cadence Magnuson</v>
      </c>
      <c r="C29" s="95" t="str">
        <f>IFERROR(IF(INDEX('2nd Youth'!$A:$F,MATCH('2nd Youth Results'!$E29,'2nd Youth'!$F:$F,0),3)&gt;0,INDEX('2nd Youth'!$A:$F,MATCH('2nd Youth Results'!$E29,'2nd Youth'!$F:$F,0),3),""),"")</f>
        <v>BW Dashin and Cashin</v>
      </c>
      <c r="D29" s="96" t="str">
        <f>IFERROR(IF(AND(SMALL('2nd Youth'!F:F,K29)&gt;1000,SMALL('2nd Youth'!F:F,K29)&lt;3000),"nt",IF(SMALL('2nd Youth'!F:F,K29)&gt;3000,"",SMALL('2nd Youth'!F:F,K29))),"")</f>
        <v/>
      </c>
      <c r="E29" s="130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39"/>
      <c r="K29" s="68">
        <v>28</v>
      </c>
    </row>
    <row r="30" spans="1:11">
      <c r="A30" s="22" t="str">
        <f>IFERROR(IF(INDEX('2nd Youth'!$A:$F,MATCH('2nd Youth Results'!$E30,'2nd Youth'!$F:$F,0),1)&gt;0,INDEX('2nd Youth'!$A:$F,MATCH('2nd Youth Results'!$E30,'2nd Youth'!$F:$F,0),1),""),"")</f>
        <v>oco</v>
      </c>
      <c r="B30" s="95" t="str">
        <f>IFERROR(IF(INDEX('2nd Youth'!$A:$F,MATCH('2nd Youth Results'!$E30,'2nd Youth'!$F:$F,0),2)&gt;0,INDEX('2nd Youth'!$A:$F,MATCH('2nd Youth Results'!$E30,'2nd Youth'!$F:$F,0),2),""),"")</f>
        <v>Cadence Magnuson</v>
      </c>
      <c r="C30" s="95" t="str">
        <f>IFERROR(IF(INDEX('2nd Youth'!$A:$F,MATCH('2nd Youth Results'!$E30,'2nd Youth'!$F:$F,0),3)&gt;0,INDEX('2nd Youth'!$A:$F,MATCH('2nd Youth Results'!$E30,'2nd Youth'!$F:$F,0),3),""),"")</f>
        <v>BW Dashin and Cashin</v>
      </c>
      <c r="D30" s="96" t="str">
        <f>IFERROR(IF(AND(SMALL('2nd Youth'!F:F,K30)&gt;1000,SMALL('2nd Youth'!F:F,K30)&lt;3000),"nt",IF(SMALL('2nd Youth'!F:F,K30)&gt;3000,"",SMALL('2nd Youth'!F:F,K30))),"")</f>
        <v/>
      </c>
      <c r="E30" s="130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39"/>
      <c r="K30" s="68">
        <v>29</v>
      </c>
    </row>
    <row r="31" spans="1:11">
      <c r="A31" s="22" t="str">
        <f>IFERROR(IF(INDEX('2nd Youth'!$A:$F,MATCH('2nd Youth Results'!$E31,'2nd Youth'!$F:$F,0),1)&gt;0,INDEX('2nd Youth'!$A:$F,MATCH('2nd Youth Results'!$E31,'2nd Youth'!$F:$F,0),1),""),"")</f>
        <v>oco</v>
      </c>
      <c r="B31" s="95" t="str">
        <f>IFERROR(IF(INDEX('2nd Youth'!$A:$F,MATCH('2nd Youth Results'!$E31,'2nd Youth'!$F:$F,0),2)&gt;0,INDEX('2nd Youth'!$A:$F,MATCH('2nd Youth Results'!$E31,'2nd Youth'!$F:$F,0),2),""),"")</f>
        <v>Cadence Magnuson</v>
      </c>
      <c r="C31" s="95" t="str">
        <f>IFERROR(IF(INDEX('2nd Youth'!$A:$F,MATCH('2nd Youth Results'!$E31,'2nd Youth'!$F:$F,0),3)&gt;0,INDEX('2nd Youth'!$A:$F,MATCH('2nd Youth Results'!$E31,'2nd Youth'!$F:$F,0),3),""),"")</f>
        <v>BW Dashin and Cashin</v>
      </c>
      <c r="D31" s="96" t="str">
        <f>IFERROR(IF(AND(SMALL('2nd Youth'!F:F,K31)&gt;1000,SMALL('2nd Youth'!F:F,K31)&lt;3000),"nt",IF(SMALL('2nd Youth'!F:F,K31)&gt;3000,"",SMALL('2nd Youth'!F:F,K31))),"")</f>
        <v/>
      </c>
      <c r="E31" s="130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39"/>
      <c r="K31" s="68">
        <v>30</v>
      </c>
    </row>
    <row r="32" spans="1:11">
      <c r="A32" s="22" t="str">
        <f>IFERROR(IF(INDEX('2nd Youth'!$A:$F,MATCH('2nd Youth Results'!$E32,'2nd Youth'!$F:$F,0),1)&gt;0,INDEX('2nd Youth'!$A:$F,MATCH('2nd Youth Results'!$E32,'2nd Youth'!$F:$F,0),1),""),"")</f>
        <v>oco</v>
      </c>
      <c r="B32" s="95" t="str">
        <f>IFERROR(IF(INDEX('2nd Youth'!$A:$F,MATCH('2nd Youth Results'!$E32,'2nd Youth'!$F:$F,0),2)&gt;0,INDEX('2nd Youth'!$A:$F,MATCH('2nd Youth Results'!$E32,'2nd Youth'!$F:$F,0),2),""),"")</f>
        <v>Cadence Magnuson</v>
      </c>
      <c r="C32" s="95" t="str">
        <f>IFERROR(IF(INDEX('2nd Youth'!$A:$F,MATCH('2nd Youth Results'!$E32,'2nd Youth'!$F:$F,0),3)&gt;0,INDEX('2nd Youth'!$A:$F,MATCH('2nd Youth Results'!$E32,'2nd Youth'!$F:$F,0),3),""),"")</f>
        <v>BW Dashin and Cashin</v>
      </c>
      <c r="D32" s="96" t="str">
        <f>IFERROR(IF(AND(SMALL('2nd Youth'!F:F,K32)&gt;1000,SMALL('2nd Youth'!F:F,K32)&lt;3000),"nt",IF(SMALL('2nd Youth'!F:F,K32)&gt;3000,"",SMALL('2nd Youth'!F:F,K32))),"")</f>
        <v/>
      </c>
      <c r="E32" s="130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39"/>
      <c r="K32" s="68">
        <v>31</v>
      </c>
    </row>
    <row r="33" spans="1:11">
      <c r="A33" s="22" t="str">
        <f>IFERROR(IF(INDEX('2nd Youth'!$A:$F,MATCH('2nd Youth Results'!$E33,'2nd Youth'!$F:$F,0),1)&gt;0,INDEX('2nd Youth'!$A:$F,MATCH('2nd Youth Results'!$E33,'2nd Youth'!$F:$F,0),1),""),"")</f>
        <v>oco</v>
      </c>
      <c r="B33" s="95" t="str">
        <f>IFERROR(IF(INDEX('2nd Youth'!$A:$F,MATCH('2nd Youth Results'!$E33,'2nd Youth'!$F:$F,0),2)&gt;0,INDEX('2nd Youth'!$A:$F,MATCH('2nd Youth Results'!$E33,'2nd Youth'!$F:$F,0),2),""),"")</f>
        <v>Cadence Magnuson</v>
      </c>
      <c r="C33" s="95" t="str">
        <f>IFERROR(IF(INDEX('2nd Youth'!$A:$F,MATCH('2nd Youth Results'!$E33,'2nd Youth'!$F:$F,0),3)&gt;0,INDEX('2nd Youth'!$A:$F,MATCH('2nd Youth Results'!$E33,'2nd Youth'!$F:$F,0),3),""),"")</f>
        <v>BW Dashin and Cashin</v>
      </c>
      <c r="D33" s="96" t="str">
        <f>IFERROR(IF(AND(SMALL('2nd Youth'!F:F,K33)&gt;1000,SMALL('2nd Youth'!F:F,K33)&lt;3000),"nt",IF(SMALL('2nd Youth'!F:F,K33)&gt;3000,"",SMALL('2nd Youth'!F:F,K33))),"")</f>
        <v/>
      </c>
      <c r="E33" s="130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39"/>
      <c r="K33" s="68">
        <v>32</v>
      </c>
    </row>
    <row r="34" spans="1:11">
      <c r="A34" s="22" t="str">
        <f>IFERROR(IF(INDEX('2nd Youth'!$A:$F,MATCH('2nd Youth Results'!$E34,'2nd Youth'!$F:$F,0),1)&gt;0,INDEX('2nd Youth'!$A:$F,MATCH('2nd Youth Results'!$E34,'2nd Youth'!$F:$F,0),1),""),"")</f>
        <v>oco</v>
      </c>
      <c r="B34" s="95" t="str">
        <f>IFERROR(IF(INDEX('2nd Youth'!$A:$F,MATCH('2nd Youth Results'!$E34,'2nd Youth'!$F:$F,0),2)&gt;0,INDEX('2nd Youth'!$A:$F,MATCH('2nd Youth Results'!$E34,'2nd Youth'!$F:$F,0),2),""),"")</f>
        <v>Cadence Magnuson</v>
      </c>
      <c r="C34" s="95" t="str">
        <f>IFERROR(IF(INDEX('2nd Youth'!$A:$F,MATCH('2nd Youth Results'!$E34,'2nd Youth'!$F:$F,0),3)&gt;0,INDEX('2nd Youth'!$A:$F,MATCH('2nd Youth Results'!$E34,'2nd Youth'!$F:$F,0),3),""),"")</f>
        <v>BW Dashin and Cashin</v>
      </c>
      <c r="D34" s="96" t="str">
        <f>IFERROR(IF(AND(SMALL('2nd Youth'!F:F,K34)&gt;1000,SMALL('2nd Youth'!F:F,K34)&lt;3000),"nt",IF(SMALL('2nd Youth'!F:F,K34)&gt;3000,"",SMALL('2nd Youth'!F:F,K34))),"")</f>
        <v/>
      </c>
      <c r="E34" s="130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39"/>
      <c r="K34" s="68">
        <v>33</v>
      </c>
    </row>
    <row r="35" spans="1:11">
      <c r="A35" s="22" t="str">
        <f>IFERROR(IF(INDEX('2nd Youth'!$A:$F,MATCH('2nd Youth Results'!$E35,'2nd Youth'!$F:$F,0),1)&gt;0,INDEX('2nd Youth'!$A:$F,MATCH('2nd Youth Results'!$E35,'2nd Youth'!$F:$F,0),1),""),"")</f>
        <v>oco</v>
      </c>
      <c r="B35" s="95" t="str">
        <f>IFERROR(IF(INDEX('2nd Youth'!$A:$F,MATCH('2nd Youth Results'!$E35,'2nd Youth'!$F:$F,0),2)&gt;0,INDEX('2nd Youth'!$A:$F,MATCH('2nd Youth Results'!$E35,'2nd Youth'!$F:$F,0),2),""),"")</f>
        <v>Cadence Magnuson</v>
      </c>
      <c r="C35" s="95" t="str">
        <f>IFERROR(IF(INDEX('2nd Youth'!$A:$F,MATCH('2nd Youth Results'!$E35,'2nd Youth'!$F:$F,0),3)&gt;0,INDEX('2nd Youth'!$A:$F,MATCH('2nd Youth Results'!$E35,'2nd Youth'!$F:$F,0),3),""),"")</f>
        <v>BW Dashin and Cashin</v>
      </c>
      <c r="D35" s="96" t="str">
        <f>IFERROR(IF(AND(SMALL('2nd Youth'!F:F,K35)&gt;1000,SMALL('2nd Youth'!F:F,K35)&lt;3000),"nt",IF(SMALL('2nd Youth'!F:F,K35)&gt;3000,"",SMALL('2nd Youth'!F:F,K35))),"")</f>
        <v/>
      </c>
      <c r="E35" s="130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39"/>
      <c r="K35" s="68">
        <v>34</v>
      </c>
    </row>
    <row r="36" spans="1:11">
      <c r="A36" s="22" t="str">
        <f>IFERROR(IF(INDEX('2nd Youth'!$A:$F,MATCH('2nd Youth Results'!$E36,'2nd Youth'!$F:$F,0),1)&gt;0,INDEX('2nd Youth'!$A:$F,MATCH('2nd Youth Results'!$E36,'2nd Youth'!$F:$F,0),1),""),"")</f>
        <v>oco</v>
      </c>
      <c r="B36" s="95" t="str">
        <f>IFERROR(IF(INDEX('2nd Youth'!$A:$F,MATCH('2nd Youth Results'!$E36,'2nd Youth'!$F:$F,0),2)&gt;0,INDEX('2nd Youth'!$A:$F,MATCH('2nd Youth Results'!$E36,'2nd Youth'!$F:$F,0),2),""),"")</f>
        <v>Cadence Magnuson</v>
      </c>
      <c r="C36" s="95" t="str">
        <f>IFERROR(IF(INDEX('2nd Youth'!$A:$F,MATCH('2nd Youth Results'!$E36,'2nd Youth'!$F:$F,0),3)&gt;0,INDEX('2nd Youth'!$A:$F,MATCH('2nd Youth Results'!$E36,'2nd Youth'!$F:$F,0),3),""),"")</f>
        <v>BW Dashin and Cashin</v>
      </c>
      <c r="D36" s="96" t="str">
        <f>IFERROR(IF(AND(SMALL('2nd Youth'!F:F,K36)&gt;1000,SMALL('2nd Youth'!F:F,K36)&lt;3000),"nt",IF(SMALL('2nd Youth'!F:F,K36)&gt;3000,"",SMALL('2nd Youth'!F:F,K36))),"")</f>
        <v/>
      </c>
      <c r="E36" s="130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39"/>
      <c r="K36" s="68">
        <v>35</v>
      </c>
    </row>
    <row r="37" spans="1:11">
      <c r="A37" s="22" t="str">
        <f>IFERROR(IF(INDEX('2nd Youth'!$A:$F,MATCH('2nd Youth Results'!$E37,'2nd Youth'!$F:$F,0),1)&gt;0,INDEX('2nd Youth'!$A:$F,MATCH('2nd Youth Results'!$E37,'2nd Youth'!$F:$F,0),1),""),"")</f>
        <v>oco</v>
      </c>
      <c r="B37" s="95" t="str">
        <f>IFERROR(IF(INDEX('2nd Youth'!$A:$F,MATCH('2nd Youth Results'!$E37,'2nd Youth'!$F:$F,0),2)&gt;0,INDEX('2nd Youth'!$A:$F,MATCH('2nd Youth Results'!$E37,'2nd Youth'!$F:$F,0),2),""),"")</f>
        <v>Cadence Magnuson</v>
      </c>
      <c r="C37" s="95" t="str">
        <f>IFERROR(IF(INDEX('2nd Youth'!$A:$F,MATCH('2nd Youth Results'!$E37,'2nd Youth'!$F:$F,0),3)&gt;0,INDEX('2nd Youth'!$A:$F,MATCH('2nd Youth Results'!$E37,'2nd Youth'!$F:$F,0),3),""),"")</f>
        <v>BW Dashin and Cashin</v>
      </c>
      <c r="D37" s="96" t="str">
        <f>IFERROR(IF(AND(SMALL('2nd Youth'!F:F,K37)&gt;1000,SMALL('2nd Youth'!F:F,K37)&lt;3000),"nt",IF(SMALL('2nd Youth'!F:F,K37)&gt;3000,"",SMALL('2nd Youth'!F:F,K37))),"")</f>
        <v/>
      </c>
      <c r="E37" s="130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39"/>
      <c r="K37" s="68">
        <v>36</v>
      </c>
    </row>
    <row r="38" spans="1:11">
      <c r="A38" s="22" t="str">
        <f>IFERROR(IF(INDEX('2nd Youth'!$A:$F,MATCH('2nd Youth Results'!$E38,'2nd Youth'!$F:$F,0),1)&gt;0,INDEX('2nd Youth'!$A:$F,MATCH('2nd Youth Results'!$E38,'2nd Youth'!$F:$F,0),1),""),"")</f>
        <v>oco</v>
      </c>
      <c r="B38" s="95" t="str">
        <f>IFERROR(IF(INDEX('2nd Youth'!$A:$F,MATCH('2nd Youth Results'!$E38,'2nd Youth'!$F:$F,0),2)&gt;0,INDEX('2nd Youth'!$A:$F,MATCH('2nd Youth Results'!$E38,'2nd Youth'!$F:$F,0),2),""),"")</f>
        <v>Cadence Magnuson</v>
      </c>
      <c r="C38" s="95" t="str">
        <f>IFERROR(IF(INDEX('2nd Youth'!$A:$F,MATCH('2nd Youth Results'!$E38,'2nd Youth'!$F:$F,0),3)&gt;0,INDEX('2nd Youth'!$A:$F,MATCH('2nd Youth Results'!$E38,'2nd Youth'!$F:$F,0),3),""),"")</f>
        <v>BW Dashin and Cashin</v>
      </c>
      <c r="D38" s="96" t="str">
        <f>IFERROR(IF(AND(SMALL('2nd Youth'!F:F,K38)&gt;1000,SMALL('2nd Youth'!F:F,K38)&lt;3000),"nt",IF(SMALL('2nd Youth'!F:F,K38)&gt;3000,"",SMALL('2nd Youth'!F:F,K38))),"")</f>
        <v/>
      </c>
      <c r="E38" s="130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39"/>
      <c r="K38" s="68">
        <v>37</v>
      </c>
    </row>
    <row r="39" spans="1:11">
      <c r="A39" s="22" t="str">
        <f>IFERROR(IF(INDEX('2nd Youth'!$A:$F,MATCH('2nd Youth Results'!$E39,'2nd Youth'!$F:$F,0),1)&gt;0,INDEX('2nd Youth'!$A:$F,MATCH('2nd Youth Results'!$E39,'2nd Youth'!$F:$F,0),1),""),"")</f>
        <v>oco</v>
      </c>
      <c r="B39" s="95" t="str">
        <f>IFERROR(IF(INDEX('2nd Youth'!$A:$F,MATCH('2nd Youth Results'!$E39,'2nd Youth'!$F:$F,0),2)&gt;0,INDEX('2nd Youth'!$A:$F,MATCH('2nd Youth Results'!$E39,'2nd Youth'!$F:$F,0),2),""),"")</f>
        <v>Cadence Magnuson</v>
      </c>
      <c r="C39" s="95" t="str">
        <f>IFERROR(IF(INDEX('2nd Youth'!$A:$F,MATCH('2nd Youth Results'!$E39,'2nd Youth'!$F:$F,0),3)&gt;0,INDEX('2nd Youth'!$A:$F,MATCH('2nd Youth Results'!$E39,'2nd Youth'!$F:$F,0),3),""),"")</f>
        <v>BW Dashin and Cashin</v>
      </c>
      <c r="D39" s="96" t="str">
        <f>IFERROR(IF(AND(SMALL('2nd Youth'!F:F,K39)&gt;1000,SMALL('2nd Youth'!F:F,K39)&lt;3000),"nt",IF(SMALL('2nd Youth'!F:F,K39)&gt;3000,"",SMALL('2nd Youth'!F:F,K39))),"")</f>
        <v/>
      </c>
      <c r="E39" s="130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39"/>
      <c r="K39" s="68">
        <v>38</v>
      </c>
    </row>
    <row r="40" spans="1:11">
      <c r="A40" s="22" t="str">
        <f>IFERROR(IF(INDEX('2nd Youth'!$A:$F,MATCH('2nd Youth Results'!$E40,'2nd Youth'!$F:$F,0),1)&gt;0,INDEX('2nd Youth'!$A:$F,MATCH('2nd Youth Results'!$E40,'2nd Youth'!$F:$F,0),1),""),"")</f>
        <v>oco</v>
      </c>
      <c r="B40" s="95" t="str">
        <f>IFERROR(IF(INDEX('2nd Youth'!$A:$F,MATCH('2nd Youth Results'!$E40,'2nd Youth'!$F:$F,0),2)&gt;0,INDEX('2nd Youth'!$A:$F,MATCH('2nd Youth Results'!$E40,'2nd Youth'!$F:$F,0),2),""),"")</f>
        <v>Cadence Magnuson</v>
      </c>
      <c r="C40" s="95" t="str">
        <f>IFERROR(IF(INDEX('2nd Youth'!$A:$F,MATCH('2nd Youth Results'!$E40,'2nd Youth'!$F:$F,0),3)&gt;0,INDEX('2nd Youth'!$A:$F,MATCH('2nd Youth Results'!$E40,'2nd Youth'!$F:$F,0),3),""),"")</f>
        <v>BW Dashin and Cashin</v>
      </c>
      <c r="D40" s="96" t="str">
        <f>IFERROR(IF(AND(SMALL('2nd Youth'!F:F,K40)&gt;1000,SMALL('2nd Youth'!F:F,K40)&lt;3000),"nt",IF(SMALL('2nd Youth'!F:F,K40)&gt;3000,"",SMALL('2nd Youth'!F:F,K40))),"")</f>
        <v/>
      </c>
      <c r="E40" s="130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39"/>
      <c r="K40" s="68">
        <v>39</v>
      </c>
    </row>
    <row r="41" spans="1:11">
      <c r="A41" s="22" t="str">
        <f>IFERROR(IF(INDEX('2nd Youth'!$A:$F,MATCH('2nd Youth Results'!$E41,'2nd Youth'!$F:$F,0),1)&gt;0,INDEX('2nd Youth'!$A:$F,MATCH('2nd Youth Results'!$E41,'2nd Youth'!$F:$F,0),1),""),"")</f>
        <v>oco</v>
      </c>
      <c r="B41" s="95" t="str">
        <f>IFERROR(IF(INDEX('2nd Youth'!$A:$F,MATCH('2nd Youth Results'!$E41,'2nd Youth'!$F:$F,0),2)&gt;0,INDEX('2nd Youth'!$A:$F,MATCH('2nd Youth Results'!$E41,'2nd Youth'!$F:$F,0),2),""),"")</f>
        <v>Cadence Magnuson</v>
      </c>
      <c r="C41" s="95" t="str">
        <f>IFERROR(IF(INDEX('2nd Youth'!$A:$F,MATCH('2nd Youth Results'!$E41,'2nd Youth'!$F:$F,0),3)&gt;0,INDEX('2nd Youth'!$A:$F,MATCH('2nd Youth Results'!$E41,'2nd Youth'!$F:$F,0),3),""),"")</f>
        <v>BW Dashin and Cashin</v>
      </c>
      <c r="D41" s="96" t="str">
        <f>IFERROR(IF(AND(SMALL('2nd Youth'!F:F,K41)&gt;1000,SMALL('2nd Youth'!F:F,K41)&lt;3000),"nt",IF(SMALL('2nd Youth'!F:F,K41)&gt;3000,"",SMALL('2nd Youth'!F:F,K41))),"")</f>
        <v/>
      </c>
      <c r="E41" s="130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39"/>
      <c r="K41" s="68">
        <v>40</v>
      </c>
    </row>
    <row r="42" spans="1:11">
      <c r="A42" s="22" t="str">
        <f>IFERROR(IF(INDEX('2nd Youth'!$A:$F,MATCH('2nd Youth Results'!$E42,'2nd Youth'!$F:$F,0),1)&gt;0,INDEX('2nd Youth'!$A:$F,MATCH('2nd Youth Results'!$E42,'2nd Youth'!$F:$F,0),1),""),"")</f>
        <v>oco</v>
      </c>
      <c r="B42" s="95" t="str">
        <f>IFERROR(IF(INDEX('2nd Youth'!$A:$F,MATCH('2nd Youth Results'!$E42,'2nd Youth'!$F:$F,0),2)&gt;0,INDEX('2nd Youth'!$A:$F,MATCH('2nd Youth Results'!$E42,'2nd Youth'!$F:$F,0),2),""),"")</f>
        <v>Cadence Magnuson</v>
      </c>
      <c r="C42" s="95" t="str">
        <f>IFERROR(IF(INDEX('2nd Youth'!$A:$F,MATCH('2nd Youth Results'!$E42,'2nd Youth'!$F:$F,0),3)&gt;0,INDEX('2nd Youth'!$A:$F,MATCH('2nd Youth Results'!$E42,'2nd Youth'!$F:$F,0),3),""),"")</f>
        <v>BW Dashin and Cashin</v>
      </c>
      <c r="D42" s="96" t="str">
        <f>IFERROR(IF(AND(SMALL('2nd Youth'!F:F,K42)&gt;1000,SMALL('2nd Youth'!F:F,K42)&lt;3000),"nt",IF(SMALL('2nd Youth'!F:F,K42)&gt;3000,"",SMALL('2nd Youth'!F:F,K42))),"")</f>
        <v/>
      </c>
      <c r="E42" s="130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39"/>
      <c r="K42" s="68">
        <v>41</v>
      </c>
    </row>
    <row r="43" spans="1:11">
      <c r="A43" s="22" t="str">
        <f>IFERROR(IF(INDEX('2nd Youth'!$A:$F,MATCH('2nd Youth Results'!$E43,'2nd Youth'!$F:$F,0),1)&gt;0,INDEX('2nd Youth'!$A:$F,MATCH('2nd Youth Results'!$E43,'2nd Youth'!$F:$F,0),1),""),"")</f>
        <v>oco</v>
      </c>
      <c r="B43" s="95" t="str">
        <f>IFERROR(IF(INDEX('2nd Youth'!$A:$F,MATCH('2nd Youth Results'!$E43,'2nd Youth'!$F:$F,0),2)&gt;0,INDEX('2nd Youth'!$A:$F,MATCH('2nd Youth Results'!$E43,'2nd Youth'!$F:$F,0),2),""),"")</f>
        <v>Cadence Magnuson</v>
      </c>
      <c r="C43" s="95" t="str">
        <f>IFERROR(IF(INDEX('2nd Youth'!$A:$F,MATCH('2nd Youth Results'!$E43,'2nd Youth'!$F:$F,0),3)&gt;0,INDEX('2nd Youth'!$A:$F,MATCH('2nd Youth Results'!$E43,'2nd Youth'!$F:$F,0),3),""),"")</f>
        <v>BW Dashin and Cashin</v>
      </c>
      <c r="D43" s="96" t="str">
        <f>IFERROR(IF(AND(SMALL('2nd Youth'!F:F,K43)&gt;1000,SMALL('2nd Youth'!F:F,K43)&lt;3000),"nt",IF(SMALL('2nd Youth'!F:F,K43)&gt;3000,"",SMALL('2nd Youth'!F:F,K43))),"")</f>
        <v/>
      </c>
      <c r="E43" s="130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39"/>
      <c r="K43" s="68">
        <v>42</v>
      </c>
    </row>
    <row r="44" spans="1:11">
      <c r="A44" s="22" t="str">
        <f>IFERROR(IF(INDEX('2nd Youth'!$A:$F,MATCH('2nd Youth Results'!$E44,'2nd Youth'!$F:$F,0),1)&gt;0,INDEX('2nd Youth'!$A:$F,MATCH('2nd Youth Results'!$E44,'2nd Youth'!$F:$F,0),1),""),"")</f>
        <v>oco</v>
      </c>
      <c r="B44" s="95" t="str">
        <f>IFERROR(IF(INDEX('2nd Youth'!$A:$F,MATCH('2nd Youth Results'!$E44,'2nd Youth'!$F:$F,0),2)&gt;0,INDEX('2nd Youth'!$A:$F,MATCH('2nd Youth Results'!$E44,'2nd Youth'!$F:$F,0),2),""),"")</f>
        <v>Cadence Magnuson</v>
      </c>
      <c r="C44" s="95" t="str">
        <f>IFERROR(IF(INDEX('2nd Youth'!$A:$F,MATCH('2nd Youth Results'!$E44,'2nd Youth'!$F:$F,0),3)&gt;0,INDEX('2nd Youth'!$A:$F,MATCH('2nd Youth Results'!$E44,'2nd Youth'!$F:$F,0),3),""),"")</f>
        <v>BW Dashin and Cashin</v>
      </c>
      <c r="D44" s="96" t="str">
        <f>IFERROR(IF(AND(SMALL('2nd Youth'!F:F,K44)&gt;1000,SMALL('2nd Youth'!F:F,K44)&lt;3000),"nt",IF(SMALL('2nd Youth'!F:F,K44)&gt;3000,"",SMALL('2nd Youth'!F:F,K44))),"")</f>
        <v/>
      </c>
      <c r="E44" s="130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39"/>
      <c r="K44" s="68">
        <v>43</v>
      </c>
    </row>
    <row r="45" spans="1:11">
      <c r="A45" s="22" t="str">
        <f>IFERROR(IF(INDEX('2nd Youth'!$A:$F,MATCH('2nd Youth Results'!$E45,'2nd Youth'!$F:$F,0),1)&gt;0,INDEX('2nd Youth'!$A:$F,MATCH('2nd Youth Results'!$E45,'2nd Youth'!$F:$F,0),1),""),"")</f>
        <v>oco</v>
      </c>
      <c r="B45" s="95" t="str">
        <f>IFERROR(IF(INDEX('2nd Youth'!$A:$F,MATCH('2nd Youth Results'!$E45,'2nd Youth'!$F:$F,0),2)&gt;0,INDEX('2nd Youth'!$A:$F,MATCH('2nd Youth Results'!$E45,'2nd Youth'!$F:$F,0),2),""),"")</f>
        <v>Cadence Magnuson</v>
      </c>
      <c r="C45" s="95" t="str">
        <f>IFERROR(IF(INDEX('2nd Youth'!$A:$F,MATCH('2nd Youth Results'!$E45,'2nd Youth'!$F:$F,0),3)&gt;0,INDEX('2nd Youth'!$A:$F,MATCH('2nd Youth Results'!$E45,'2nd Youth'!$F:$F,0),3),""),"")</f>
        <v>BW Dashin and Cashin</v>
      </c>
      <c r="D45" s="96" t="str">
        <f>IFERROR(IF(AND(SMALL('2nd Youth'!F:F,K45)&gt;1000,SMALL('2nd Youth'!F:F,K45)&lt;3000),"nt",IF(SMALL('2nd Youth'!F:F,K45)&gt;3000,"",SMALL('2nd Youth'!F:F,K45))),"")</f>
        <v/>
      </c>
      <c r="E45" s="130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39"/>
      <c r="K45" s="68">
        <v>44</v>
      </c>
    </row>
    <row r="46" spans="1:11">
      <c r="A46" s="22" t="str">
        <f>IFERROR(IF(INDEX('2nd Youth'!$A:$F,MATCH('2nd Youth Results'!$E46,'2nd Youth'!$F:$F,0),1)&gt;0,INDEX('2nd Youth'!$A:$F,MATCH('2nd Youth Results'!$E46,'2nd Youth'!$F:$F,0),1),""),"")</f>
        <v>oco</v>
      </c>
      <c r="B46" s="95" t="str">
        <f>IFERROR(IF(INDEX('2nd Youth'!$A:$F,MATCH('2nd Youth Results'!$E46,'2nd Youth'!$F:$F,0),2)&gt;0,INDEX('2nd Youth'!$A:$F,MATCH('2nd Youth Results'!$E46,'2nd Youth'!$F:$F,0),2),""),"")</f>
        <v>Cadence Magnuson</v>
      </c>
      <c r="C46" s="95" t="str">
        <f>IFERROR(IF(INDEX('2nd Youth'!$A:$F,MATCH('2nd Youth Results'!$E46,'2nd Youth'!$F:$F,0),3)&gt;0,INDEX('2nd Youth'!$A:$F,MATCH('2nd Youth Results'!$E46,'2nd Youth'!$F:$F,0),3),""),"")</f>
        <v>BW Dashin and Cashin</v>
      </c>
      <c r="D46" s="96" t="str">
        <f>IFERROR(IF(AND(SMALL('2nd Youth'!F:F,K46)&gt;1000,SMALL('2nd Youth'!F:F,K46)&lt;3000),"nt",IF(SMALL('2nd Youth'!F:F,K46)&gt;3000,"",SMALL('2nd Youth'!F:F,K46))),"")</f>
        <v/>
      </c>
      <c r="E46" s="130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39"/>
      <c r="K46" s="68">
        <v>45</v>
      </c>
    </row>
    <row r="47" spans="1:11">
      <c r="A47" s="22" t="str">
        <f>IFERROR(IF(INDEX('2nd Youth'!$A:$F,MATCH('2nd Youth Results'!$E47,'2nd Youth'!$F:$F,0),1)&gt;0,INDEX('2nd Youth'!$A:$F,MATCH('2nd Youth Results'!$E47,'2nd Youth'!$F:$F,0),1),""),"")</f>
        <v>oco</v>
      </c>
      <c r="B47" s="95" t="str">
        <f>IFERROR(IF(INDEX('2nd Youth'!$A:$F,MATCH('2nd Youth Results'!$E47,'2nd Youth'!$F:$F,0),2)&gt;0,INDEX('2nd Youth'!$A:$F,MATCH('2nd Youth Results'!$E47,'2nd Youth'!$F:$F,0),2),""),"")</f>
        <v>Cadence Magnuson</v>
      </c>
      <c r="C47" s="95" t="str">
        <f>IFERROR(IF(INDEX('2nd Youth'!$A:$F,MATCH('2nd Youth Results'!$E47,'2nd Youth'!$F:$F,0),3)&gt;0,INDEX('2nd Youth'!$A:$F,MATCH('2nd Youth Results'!$E47,'2nd Youth'!$F:$F,0),3),""),"")</f>
        <v>BW Dashin and Cashin</v>
      </c>
      <c r="D47" s="96" t="str">
        <f>IFERROR(IF(AND(SMALL('2nd Youth'!F:F,K47)&gt;1000,SMALL('2nd Youth'!F:F,K47)&lt;3000),"nt",IF(SMALL('2nd Youth'!F:F,K47)&gt;3000,"",SMALL('2nd Youth'!F:F,K47))),"")</f>
        <v/>
      </c>
      <c r="E47" s="130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39"/>
      <c r="K47" s="68">
        <v>46</v>
      </c>
    </row>
    <row r="48" spans="1:11">
      <c r="A48" s="22" t="str">
        <f>IFERROR(IF(INDEX('2nd Youth'!$A:$F,MATCH('2nd Youth Results'!$E48,'2nd Youth'!$F:$F,0),1)&gt;0,INDEX('2nd Youth'!$A:$F,MATCH('2nd Youth Results'!$E48,'2nd Youth'!$F:$F,0),1),""),"")</f>
        <v>oco</v>
      </c>
      <c r="B48" s="95" t="str">
        <f>IFERROR(IF(INDEX('2nd Youth'!$A:$F,MATCH('2nd Youth Results'!$E48,'2nd Youth'!$F:$F,0),2)&gt;0,INDEX('2nd Youth'!$A:$F,MATCH('2nd Youth Results'!$E48,'2nd Youth'!$F:$F,0),2),""),"")</f>
        <v>Cadence Magnuson</v>
      </c>
      <c r="C48" s="95" t="str">
        <f>IFERROR(IF(INDEX('2nd Youth'!$A:$F,MATCH('2nd Youth Results'!$E48,'2nd Youth'!$F:$F,0),3)&gt;0,INDEX('2nd Youth'!$A:$F,MATCH('2nd Youth Results'!$E48,'2nd Youth'!$F:$F,0),3),""),"")</f>
        <v>BW Dashin and Cashin</v>
      </c>
      <c r="D48" s="96" t="str">
        <f>IFERROR(IF(AND(SMALL('2nd Youth'!F:F,K48)&gt;1000,SMALL('2nd Youth'!F:F,K48)&lt;3000),"nt",IF(SMALL('2nd Youth'!F:F,K48)&gt;3000,"",SMALL('2nd Youth'!F:F,K48))),"")</f>
        <v/>
      </c>
      <c r="E48" s="130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39"/>
      <c r="K48" s="68">
        <v>47</v>
      </c>
    </row>
    <row r="49" spans="1:11">
      <c r="A49" s="22" t="str">
        <f>IFERROR(IF(INDEX('2nd Youth'!$A:$F,MATCH('2nd Youth Results'!$E49,'2nd Youth'!$F:$F,0),1)&gt;0,INDEX('2nd Youth'!$A:$F,MATCH('2nd Youth Results'!$E49,'2nd Youth'!$F:$F,0),1),""),"")</f>
        <v>oco</v>
      </c>
      <c r="B49" s="95" t="str">
        <f>IFERROR(IF(INDEX('2nd Youth'!$A:$F,MATCH('2nd Youth Results'!$E49,'2nd Youth'!$F:$F,0),2)&gt;0,INDEX('2nd Youth'!$A:$F,MATCH('2nd Youth Results'!$E49,'2nd Youth'!$F:$F,0),2),""),"")</f>
        <v>Cadence Magnuson</v>
      </c>
      <c r="C49" s="95" t="str">
        <f>IFERROR(IF(INDEX('2nd Youth'!$A:$F,MATCH('2nd Youth Results'!$E49,'2nd Youth'!$F:$F,0),3)&gt;0,INDEX('2nd Youth'!$A:$F,MATCH('2nd Youth Results'!$E49,'2nd Youth'!$F:$F,0),3),""),"")</f>
        <v>BW Dashin and Cashin</v>
      </c>
      <c r="D49" s="96" t="str">
        <f>IFERROR(IF(AND(SMALL('2nd Youth'!F:F,K49)&gt;1000,SMALL('2nd Youth'!F:F,K49)&lt;3000),"nt",IF(SMALL('2nd Youth'!F:F,K49)&gt;3000,"",SMALL('2nd Youth'!F:F,K49))),"")</f>
        <v/>
      </c>
      <c r="E49" s="130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39"/>
      <c r="K49" s="68">
        <v>48</v>
      </c>
    </row>
    <row r="50" spans="1:11">
      <c r="A50" s="22" t="str">
        <f>IFERROR(IF(INDEX('2nd Youth'!$A:$F,MATCH('2nd Youth Results'!$E50,'2nd Youth'!$F:$F,0),1)&gt;0,INDEX('2nd Youth'!$A:$F,MATCH('2nd Youth Results'!$E50,'2nd Youth'!$F:$F,0),1),""),"")</f>
        <v>oco</v>
      </c>
      <c r="B50" s="95" t="str">
        <f>IFERROR(IF(INDEX('2nd Youth'!$A:$F,MATCH('2nd Youth Results'!$E50,'2nd Youth'!$F:$F,0),2)&gt;0,INDEX('2nd Youth'!$A:$F,MATCH('2nd Youth Results'!$E50,'2nd Youth'!$F:$F,0),2),""),"")</f>
        <v>Cadence Magnuson</v>
      </c>
      <c r="C50" s="95" t="str">
        <f>IFERROR(IF(INDEX('2nd Youth'!$A:$F,MATCH('2nd Youth Results'!$E50,'2nd Youth'!$F:$F,0),3)&gt;0,INDEX('2nd Youth'!$A:$F,MATCH('2nd Youth Results'!$E50,'2nd Youth'!$F:$F,0),3),""),"")</f>
        <v>BW Dashin and Cashin</v>
      </c>
      <c r="D50" s="96" t="str">
        <f>IFERROR(IF(AND(SMALL('2nd Youth'!F:F,K50)&gt;1000,SMALL('2nd Youth'!F:F,K50)&lt;3000),"nt",IF(SMALL('2nd Youth'!F:F,K50)&gt;3000,"",SMALL('2nd Youth'!F:F,K50))),"")</f>
        <v/>
      </c>
      <c r="E50" s="130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39"/>
      <c r="K50" s="68">
        <v>49</v>
      </c>
    </row>
    <row r="51" spans="1:11">
      <c r="A51" s="22" t="str">
        <f>IFERROR(IF(INDEX('2nd Youth'!$A:$F,MATCH('2nd Youth Results'!$E51,'2nd Youth'!$F:$F,0),1)&gt;0,INDEX('2nd Youth'!$A:$F,MATCH('2nd Youth Results'!$E51,'2nd Youth'!$F:$F,0),1),""),"")</f>
        <v>oco</v>
      </c>
      <c r="B51" s="95" t="str">
        <f>IFERROR(IF(INDEX('2nd Youth'!$A:$F,MATCH('2nd Youth Results'!$E51,'2nd Youth'!$F:$F,0),2)&gt;0,INDEX('2nd Youth'!$A:$F,MATCH('2nd Youth Results'!$E51,'2nd Youth'!$F:$F,0),2),""),"")</f>
        <v>Cadence Magnuson</v>
      </c>
      <c r="C51" s="95" t="str">
        <f>IFERROR(IF(INDEX('2nd Youth'!$A:$F,MATCH('2nd Youth Results'!$E51,'2nd Youth'!$F:$F,0),3)&gt;0,INDEX('2nd Youth'!$A:$F,MATCH('2nd Youth Results'!$E51,'2nd Youth'!$F:$F,0),3),""),"")</f>
        <v>BW Dashin and Cashin</v>
      </c>
      <c r="D51" s="96" t="str">
        <f>IFERROR(IF(AND(SMALL('2nd Youth'!F:F,K51)&gt;1000,SMALL('2nd Youth'!F:F,K51)&lt;3000),"nt",IF(SMALL('2nd Youth'!F:F,K51)&gt;3000,"",SMALL('2nd Youth'!F:F,K51))),"")</f>
        <v/>
      </c>
      <c r="E51" s="130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39"/>
      <c r="K51" s="68">
        <v>50</v>
      </c>
    </row>
    <row r="52" spans="1:11">
      <c r="A52" s="22" t="str">
        <f>IFERROR(IF(INDEX('2nd Youth'!$A:$F,MATCH('2nd Youth Results'!$E52,'2nd Youth'!$F:$F,0),1)&gt;0,INDEX('2nd Youth'!$A:$F,MATCH('2nd Youth Results'!$E52,'2nd Youth'!$F:$F,0),1),""),"")</f>
        <v>oco</v>
      </c>
      <c r="B52" s="95" t="str">
        <f>IFERROR(IF(INDEX('2nd Youth'!$A:$F,MATCH('2nd Youth Results'!$E52,'2nd Youth'!$F:$F,0),2)&gt;0,INDEX('2nd Youth'!$A:$F,MATCH('2nd Youth Results'!$E52,'2nd Youth'!$F:$F,0),2),""),"")</f>
        <v>Cadence Magnuson</v>
      </c>
      <c r="C52" s="95" t="str">
        <f>IFERROR(IF(INDEX('2nd Youth'!$A:$F,MATCH('2nd Youth Results'!$E52,'2nd Youth'!$F:$F,0),3)&gt;0,INDEX('2nd Youth'!$A:$F,MATCH('2nd Youth Results'!$E52,'2nd Youth'!$F:$F,0),3),""),"")</f>
        <v>BW Dashin and Cashin</v>
      </c>
      <c r="D52" s="96" t="str">
        <f>IFERROR(IF(AND(SMALL('2nd Youth'!F:F,K52)&gt;1000,SMALL('2nd Youth'!F:F,K52)&lt;3000),"nt",IF(SMALL('2nd Youth'!F:F,K52)&gt;3000,"",SMALL('2nd Youth'!F:F,K52))),"")</f>
        <v/>
      </c>
      <c r="E52" s="130" t="str">
        <f>IF(D52="nt",IFERROR(SMALL('2nd Youth'!F:F,K52),""),IF(D52&gt;3000,"",IFERROR(SMALL('2nd Youth'!F:F,K52),"")))</f>
        <v/>
      </c>
      <c r="G52" s="104" t="str">
        <f t="shared" si="1"/>
        <v/>
      </c>
      <c r="J52" s="139"/>
      <c r="K52" s="68">
        <v>51</v>
      </c>
    </row>
    <row r="53" spans="1:11">
      <c r="A53" s="22" t="str">
        <f>IFERROR(IF(INDEX('2nd Youth'!$A:$F,MATCH('2nd Youth Results'!$E53,'2nd Youth'!$F:$F,0),1)&gt;0,INDEX('2nd Youth'!$A:$F,MATCH('2nd Youth Results'!$E53,'2nd Youth'!$F:$F,0),1),""),"")</f>
        <v>oco</v>
      </c>
      <c r="B53" s="95" t="str">
        <f>IFERROR(IF(INDEX('2nd Youth'!$A:$F,MATCH('2nd Youth Results'!$E53,'2nd Youth'!$F:$F,0),2)&gt;0,INDEX('2nd Youth'!$A:$F,MATCH('2nd Youth Results'!$E53,'2nd Youth'!$F:$F,0),2),""),"")</f>
        <v>Cadence Magnuson</v>
      </c>
      <c r="C53" s="95" t="str">
        <f>IFERROR(IF(INDEX('2nd Youth'!$A:$F,MATCH('2nd Youth Results'!$E53,'2nd Youth'!$F:$F,0),3)&gt;0,INDEX('2nd Youth'!$A:$F,MATCH('2nd Youth Results'!$E53,'2nd Youth'!$F:$F,0),3),""),"")</f>
        <v>BW Dashin and Cashin</v>
      </c>
      <c r="D53" s="96" t="str">
        <f>IFERROR(IF(AND(SMALL('2nd Youth'!F:F,K53)&gt;1000,SMALL('2nd Youth'!F:F,K53)&lt;3000),"nt",IF(SMALL('2nd Youth'!F:F,K53)&gt;3000,"",SMALL('2nd Youth'!F:F,K53))),"")</f>
        <v/>
      </c>
      <c r="E53" s="130" t="str">
        <f>IF(D53="nt",IFERROR(SMALL('2nd Youth'!F:F,K53),""),IF(D53&gt;3000,"",IFERROR(SMALL('2nd Youth'!F:F,K53),"")))</f>
        <v/>
      </c>
      <c r="G53" s="104" t="str">
        <f t="shared" si="1"/>
        <v/>
      </c>
      <c r="J53" s="139"/>
      <c r="K53" s="68">
        <v>52</v>
      </c>
    </row>
    <row r="54" spans="1:11">
      <c r="A54" s="22" t="str">
        <f>IFERROR(IF(INDEX('2nd Youth'!$A:$F,MATCH('2nd Youth Results'!$E54,'2nd Youth'!$F:$F,0),1)&gt;0,INDEX('2nd Youth'!$A:$F,MATCH('2nd Youth Results'!$E54,'2nd Youth'!$F:$F,0),1),""),"")</f>
        <v>oco</v>
      </c>
      <c r="B54" s="95" t="str">
        <f>IFERROR(IF(INDEX('2nd Youth'!$A:$F,MATCH('2nd Youth Results'!$E54,'2nd Youth'!$F:$F,0),2)&gt;0,INDEX('2nd Youth'!$A:$F,MATCH('2nd Youth Results'!$E54,'2nd Youth'!$F:$F,0),2),""),"")</f>
        <v>Cadence Magnuson</v>
      </c>
      <c r="C54" s="95" t="str">
        <f>IFERROR(IF(INDEX('2nd Youth'!$A:$F,MATCH('2nd Youth Results'!$E54,'2nd Youth'!$F:$F,0),3)&gt;0,INDEX('2nd Youth'!$A:$F,MATCH('2nd Youth Results'!$E54,'2nd Youth'!$F:$F,0),3),""),"")</f>
        <v>BW Dashin and Cashin</v>
      </c>
      <c r="D54" s="96" t="str">
        <f>IFERROR(IF(AND(SMALL('2nd Youth'!F:F,K54)&gt;1000,SMALL('2nd Youth'!F:F,K54)&lt;3000),"nt",IF(SMALL('2nd Youth'!F:F,K54)&gt;3000,"",SMALL('2nd Youth'!F:F,K54))),"")</f>
        <v/>
      </c>
      <c r="E54" s="130" t="str">
        <f>IF(D54="nt",IFERROR(SMALL('2nd Youth'!F:F,K54),""),IF(D54&gt;3000,"",IFERROR(SMALL('2nd Youth'!F:F,K54),"")))</f>
        <v/>
      </c>
      <c r="G54" s="104" t="str">
        <f t="shared" si="1"/>
        <v/>
      </c>
      <c r="J54" s="139"/>
      <c r="K54" s="68">
        <v>53</v>
      </c>
    </row>
    <row r="55" spans="1:11">
      <c r="A55" s="22" t="str">
        <f>IFERROR(IF(INDEX('2nd Youth'!$A:$F,MATCH('2nd Youth Results'!$E55,'2nd Youth'!$F:$F,0),1)&gt;0,INDEX('2nd Youth'!$A:$F,MATCH('2nd Youth Results'!$E55,'2nd Youth'!$F:$F,0),1),""),"")</f>
        <v>oco</v>
      </c>
      <c r="B55" s="95" t="str">
        <f>IFERROR(IF(INDEX('2nd Youth'!$A:$F,MATCH('2nd Youth Results'!$E55,'2nd Youth'!$F:$F,0),2)&gt;0,INDEX('2nd Youth'!$A:$F,MATCH('2nd Youth Results'!$E55,'2nd Youth'!$F:$F,0),2),""),"")</f>
        <v>Cadence Magnuson</v>
      </c>
      <c r="C55" s="95" t="str">
        <f>IFERROR(IF(INDEX('2nd Youth'!$A:$F,MATCH('2nd Youth Results'!$E55,'2nd Youth'!$F:$F,0),3)&gt;0,INDEX('2nd Youth'!$A:$F,MATCH('2nd Youth Results'!$E55,'2nd Youth'!$F:$F,0),3),""),"")</f>
        <v>BW Dashin and Cashin</v>
      </c>
      <c r="D55" s="96" t="str">
        <f>IFERROR(IF(AND(SMALL('2nd Youth'!F:F,K55)&gt;1000,SMALL('2nd Youth'!F:F,K55)&lt;3000),"nt",IF(SMALL('2nd Youth'!F:F,K55)&gt;3000,"",SMALL('2nd Youth'!F:F,K55))),"")</f>
        <v/>
      </c>
      <c r="E55" s="130" t="str">
        <f>IF(D55="nt",IFERROR(SMALL('2nd Youth'!F:F,K55),""),IF(D55&gt;3000,"",IFERROR(SMALL('2nd Youth'!F:F,K55),"")))</f>
        <v/>
      </c>
      <c r="G55" s="104" t="str">
        <f t="shared" si="1"/>
        <v/>
      </c>
      <c r="J55" s="139"/>
      <c r="K55" s="68">
        <v>54</v>
      </c>
    </row>
    <row r="56" spans="1:11">
      <c r="A56" s="22" t="str">
        <f>IFERROR(IF(INDEX('2nd Youth'!$A:$F,MATCH('2nd Youth Results'!$E56,'2nd Youth'!$F:$F,0),1)&gt;0,INDEX('2nd Youth'!$A:$F,MATCH('2nd Youth Results'!$E56,'2nd Youth'!$F:$F,0),1),""),"")</f>
        <v>oco</v>
      </c>
      <c r="B56" s="95" t="str">
        <f>IFERROR(IF(INDEX('2nd Youth'!$A:$F,MATCH('2nd Youth Results'!$E56,'2nd Youth'!$F:$F,0),2)&gt;0,INDEX('2nd Youth'!$A:$F,MATCH('2nd Youth Results'!$E56,'2nd Youth'!$F:$F,0),2),""),"")</f>
        <v>Cadence Magnuson</v>
      </c>
      <c r="C56" s="95" t="str">
        <f>IFERROR(IF(INDEX('2nd Youth'!$A:$F,MATCH('2nd Youth Results'!$E56,'2nd Youth'!$F:$F,0),3)&gt;0,INDEX('2nd Youth'!$A:$F,MATCH('2nd Youth Results'!$E56,'2nd Youth'!$F:$F,0),3),""),"")</f>
        <v>BW Dashin and Cashin</v>
      </c>
      <c r="D56" s="96" t="str">
        <f>IFERROR(IF(AND(SMALL('2nd Youth'!F:F,K56)&gt;1000,SMALL('2nd Youth'!F:F,K56)&lt;3000),"nt",IF(SMALL('2nd Youth'!F:F,K56)&gt;3000,"",SMALL('2nd Youth'!F:F,K56))),"")</f>
        <v/>
      </c>
      <c r="E56" s="130" t="str">
        <f>IF(D56="nt",IFERROR(SMALL('2nd Youth'!F:F,K56),""),IF(D56&gt;3000,"",IFERROR(SMALL('2nd Youth'!F:F,K56),"")))</f>
        <v/>
      </c>
      <c r="G56" s="104" t="str">
        <f t="shared" si="1"/>
        <v/>
      </c>
      <c r="J56" s="139"/>
      <c r="K56" s="68">
        <v>55</v>
      </c>
    </row>
    <row r="57" spans="1:11">
      <c r="A57" s="22" t="str">
        <f>IFERROR(IF(INDEX('2nd Youth'!$A:$F,MATCH('2nd Youth Results'!$E57,'2nd Youth'!$F:$F,0),1)&gt;0,INDEX('2nd Youth'!$A:$F,MATCH('2nd Youth Results'!$E57,'2nd Youth'!$F:$F,0),1),""),"")</f>
        <v>oco</v>
      </c>
      <c r="B57" s="95" t="str">
        <f>IFERROR(IF(INDEX('2nd Youth'!$A:$F,MATCH('2nd Youth Results'!$E57,'2nd Youth'!$F:$F,0),2)&gt;0,INDEX('2nd Youth'!$A:$F,MATCH('2nd Youth Results'!$E57,'2nd Youth'!$F:$F,0),2),""),"")</f>
        <v>Cadence Magnuson</v>
      </c>
      <c r="C57" s="95" t="str">
        <f>IFERROR(IF(INDEX('2nd Youth'!$A:$F,MATCH('2nd Youth Results'!$E57,'2nd Youth'!$F:$F,0),3)&gt;0,INDEX('2nd Youth'!$A:$F,MATCH('2nd Youth Results'!$E57,'2nd Youth'!$F:$F,0),3),""),"")</f>
        <v>BW Dashin and Cashin</v>
      </c>
      <c r="D57" s="96" t="str">
        <f>IFERROR(IF(AND(SMALL('2nd Youth'!F:F,K57)&gt;1000,SMALL('2nd Youth'!F:F,K57)&lt;3000),"nt",IF(SMALL('2nd Youth'!F:F,K57)&gt;3000,"",SMALL('2nd Youth'!F:F,K57))),"")</f>
        <v/>
      </c>
      <c r="E57" s="130" t="str">
        <f>IF(D57="nt",IFERROR(SMALL('2nd Youth'!F:F,K57),""),IF(D57&gt;3000,"",IFERROR(SMALL('2nd Youth'!F:F,K57),"")))</f>
        <v/>
      </c>
      <c r="G57" s="104" t="str">
        <f t="shared" si="1"/>
        <v/>
      </c>
      <c r="J57" s="139"/>
      <c r="K57" s="68">
        <v>56</v>
      </c>
    </row>
    <row r="58" spans="1:11">
      <c r="A58" s="22" t="str">
        <f>IFERROR(IF(INDEX('2nd Youth'!$A:$F,MATCH('2nd Youth Results'!$E58,'2nd Youth'!$F:$F,0),1)&gt;0,INDEX('2nd Youth'!$A:$F,MATCH('2nd Youth Results'!$E58,'2nd Youth'!$F:$F,0),1),""),"")</f>
        <v>oco</v>
      </c>
      <c r="B58" s="95" t="str">
        <f>IFERROR(IF(INDEX('2nd Youth'!$A:$F,MATCH('2nd Youth Results'!$E58,'2nd Youth'!$F:$F,0),2)&gt;0,INDEX('2nd Youth'!$A:$F,MATCH('2nd Youth Results'!$E58,'2nd Youth'!$F:$F,0),2),""),"")</f>
        <v>Cadence Magnuson</v>
      </c>
      <c r="C58" s="95" t="str">
        <f>IFERROR(IF(INDEX('2nd Youth'!$A:$F,MATCH('2nd Youth Results'!$E58,'2nd Youth'!$F:$F,0),3)&gt;0,INDEX('2nd Youth'!$A:$F,MATCH('2nd Youth Results'!$E58,'2nd Youth'!$F:$F,0),3),""),"")</f>
        <v>BW Dashin and Cashin</v>
      </c>
      <c r="D58" s="96" t="str">
        <f>IFERROR(IF(AND(SMALL('2nd Youth'!F:F,K58)&gt;1000,SMALL('2nd Youth'!F:F,K58)&lt;3000),"nt",IF(SMALL('2nd Youth'!F:F,K58)&gt;3000,"",SMALL('2nd Youth'!F:F,K58))),"")</f>
        <v/>
      </c>
      <c r="E58" s="130" t="str">
        <f>IF(D58="nt",IFERROR(SMALL('2nd Youth'!F:F,K58),""),IF(D58&gt;3000,"",IFERROR(SMALL('2nd Youth'!F:F,K58),"")))</f>
        <v/>
      </c>
      <c r="G58" s="104" t="str">
        <f t="shared" si="1"/>
        <v/>
      </c>
      <c r="J58" s="139"/>
      <c r="K58" s="68">
        <v>57</v>
      </c>
    </row>
    <row r="59" spans="1:11">
      <c r="A59" s="22" t="str">
        <f>IFERROR(IF(INDEX('2nd Youth'!$A:$F,MATCH('2nd Youth Results'!$E59,'2nd Youth'!$F:$F,0),1)&gt;0,INDEX('2nd Youth'!$A:$F,MATCH('2nd Youth Results'!$E59,'2nd Youth'!$F:$F,0),1),""),"")</f>
        <v>oco</v>
      </c>
      <c r="B59" s="95" t="str">
        <f>IFERROR(IF(INDEX('2nd Youth'!$A:$F,MATCH('2nd Youth Results'!$E59,'2nd Youth'!$F:$F,0),2)&gt;0,INDEX('2nd Youth'!$A:$F,MATCH('2nd Youth Results'!$E59,'2nd Youth'!$F:$F,0),2),""),"")</f>
        <v>Cadence Magnuson</v>
      </c>
      <c r="C59" s="95" t="str">
        <f>IFERROR(IF(INDEX('2nd Youth'!$A:$F,MATCH('2nd Youth Results'!$E59,'2nd Youth'!$F:$F,0),3)&gt;0,INDEX('2nd Youth'!$A:$F,MATCH('2nd Youth Results'!$E59,'2nd Youth'!$F:$F,0),3),""),"")</f>
        <v>BW Dashin and Cashin</v>
      </c>
      <c r="D59" s="96" t="str">
        <f>IFERROR(IF(AND(SMALL('2nd Youth'!F:F,K59)&gt;1000,SMALL('2nd Youth'!F:F,K59)&lt;3000),"nt",IF(SMALL('2nd Youth'!F:F,K59)&gt;3000,"",SMALL('2nd Youth'!F:F,K59))),"")</f>
        <v/>
      </c>
      <c r="E59" s="130" t="str">
        <f>IF(D59="nt",IFERROR(SMALL('2nd Youth'!F:F,K59),""),IF(D59&gt;3000,"",IFERROR(SMALL('2nd Youth'!F:F,K59),"")))</f>
        <v/>
      </c>
      <c r="G59" s="104" t="str">
        <f t="shared" si="1"/>
        <v/>
      </c>
      <c r="J59" s="139"/>
      <c r="K59" s="68">
        <v>58</v>
      </c>
    </row>
    <row r="60" spans="1:11">
      <c r="A60" s="22" t="str">
        <f>IFERROR(IF(INDEX('2nd Youth'!$A:$F,MATCH('2nd Youth Results'!$E60,'2nd Youth'!$F:$F,0),1)&gt;0,INDEX('2nd Youth'!$A:$F,MATCH('2nd Youth Results'!$E60,'2nd Youth'!$F:$F,0),1),""),"")</f>
        <v>oco</v>
      </c>
      <c r="B60" s="95" t="str">
        <f>IFERROR(IF(INDEX('2nd Youth'!$A:$F,MATCH('2nd Youth Results'!$E60,'2nd Youth'!$F:$F,0),2)&gt;0,INDEX('2nd Youth'!$A:$F,MATCH('2nd Youth Results'!$E60,'2nd Youth'!$F:$F,0),2),""),"")</f>
        <v>Cadence Magnuson</v>
      </c>
      <c r="C60" s="95" t="str">
        <f>IFERROR(IF(INDEX('2nd Youth'!$A:$F,MATCH('2nd Youth Results'!$E60,'2nd Youth'!$F:$F,0),3)&gt;0,INDEX('2nd Youth'!$A:$F,MATCH('2nd Youth Results'!$E60,'2nd Youth'!$F:$F,0),3),""),"")</f>
        <v>BW Dashin and Cashin</v>
      </c>
      <c r="D60" s="96" t="str">
        <f>IFERROR(IF(AND(SMALL('2nd Youth'!F:F,K60)&gt;1000,SMALL('2nd Youth'!F:F,K60)&lt;3000),"nt",IF(SMALL('2nd Youth'!F:F,K60)&gt;3000,"",SMALL('2nd Youth'!F:F,K60))),"")</f>
        <v/>
      </c>
      <c r="E60" s="130" t="str">
        <f>IF(D60="nt",IFERROR(SMALL('2nd Youth'!F:F,K60),""),IF(D60&gt;3000,"",IFERROR(SMALL('2nd Youth'!F:F,K60),"")))</f>
        <v/>
      </c>
      <c r="G60" s="104" t="str">
        <f t="shared" si="1"/>
        <v/>
      </c>
      <c r="J60" s="139"/>
      <c r="K60" s="68">
        <v>59</v>
      </c>
    </row>
    <row r="61" spans="1:11">
      <c r="A61" s="22" t="str">
        <f>IFERROR(IF(INDEX('2nd Youth'!$A:$F,MATCH('2nd Youth Results'!$E61,'2nd Youth'!$F:$F,0),1)&gt;0,INDEX('2nd Youth'!$A:$F,MATCH('2nd Youth Results'!$E61,'2nd Youth'!$F:$F,0),1),""),"")</f>
        <v>oco</v>
      </c>
      <c r="B61" s="95" t="str">
        <f>IFERROR(IF(INDEX('2nd Youth'!$A:$F,MATCH('2nd Youth Results'!$E61,'2nd Youth'!$F:$F,0),2)&gt;0,INDEX('2nd Youth'!$A:$F,MATCH('2nd Youth Results'!$E61,'2nd Youth'!$F:$F,0),2),""),"")</f>
        <v>Cadence Magnuson</v>
      </c>
      <c r="C61" s="95" t="str">
        <f>IFERROR(IF(INDEX('2nd Youth'!$A:$F,MATCH('2nd Youth Results'!$E61,'2nd Youth'!$F:$F,0),3)&gt;0,INDEX('2nd Youth'!$A:$F,MATCH('2nd Youth Results'!$E61,'2nd Youth'!$F:$F,0),3),""),"")</f>
        <v>BW Dashin and Cashin</v>
      </c>
      <c r="D61" s="96" t="str">
        <f>IFERROR(IF(AND(SMALL('2nd Youth'!F:F,K61)&gt;1000,SMALL('2nd Youth'!F:F,K61)&lt;3000),"nt",IF(SMALL('2nd Youth'!F:F,K61)&gt;3000,"",SMALL('2nd Youth'!F:F,K61))),"")</f>
        <v/>
      </c>
      <c r="E61" s="130" t="str">
        <f>IF(D61="nt",IFERROR(SMALL('2nd Youth'!F:F,K61),""),IF(D61&gt;3000,"",IFERROR(SMALL('2nd Youth'!F:F,K61),"")))</f>
        <v/>
      </c>
      <c r="G61" s="104" t="str">
        <f t="shared" si="1"/>
        <v/>
      </c>
      <c r="J61" s="139"/>
      <c r="K61" s="68">
        <v>60</v>
      </c>
    </row>
    <row r="62" spans="1:11">
      <c r="A62" s="22" t="str">
        <f>IFERROR(IF(INDEX('2nd Youth'!$A:$F,MATCH('2nd Youth Results'!$E62,'2nd Youth'!$F:$F,0),1)&gt;0,INDEX('2nd Youth'!$A:$F,MATCH('2nd Youth Results'!$E62,'2nd Youth'!$F:$F,0),1),""),"")</f>
        <v>oco</v>
      </c>
      <c r="B62" s="95" t="str">
        <f>IFERROR(IF(INDEX('2nd Youth'!$A:$F,MATCH('2nd Youth Results'!$E62,'2nd Youth'!$F:$F,0),2)&gt;0,INDEX('2nd Youth'!$A:$F,MATCH('2nd Youth Results'!$E62,'2nd Youth'!$F:$F,0),2),""),"")</f>
        <v>Cadence Magnuson</v>
      </c>
      <c r="C62" s="95" t="str">
        <f>IFERROR(IF(INDEX('2nd Youth'!$A:$F,MATCH('2nd Youth Results'!$E62,'2nd Youth'!$F:$F,0),3)&gt;0,INDEX('2nd Youth'!$A:$F,MATCH('2nd Youth Results'!$E62,'2nd Youth'!$F:$F,0),3),""),"")</f>
        <v>BW Dashin and Cashin</v>
      </c>
      <c r="D62" s="96" t="str">
        <f>IFERROR(IF(AND(SMALL('2nd Youth'!F:F,K62)&gt;1000,SMALL('2nd Youth'!F:F,K62)&lt;3000),"nt",IF(SMALL('2nd Youth'!F:F,K62)&gt;3000,"",SMALL('2nd Youth'!F:F,K62))),"")</f>
        <v/>
      </c>
      <c r="E62" s="130" t="str">
        <f>IF(D62="nt",IFERROR(SMALL('2nd Youth'!F:F,K62),""),IF(D62&gt;3000,"",IFERROR(SMALL('2nd Youth'!F:F,K62),"")))</f>
        <v/>
      </c>
      <c r="G62" s="104" t="str">
        <f t="shared" si="1"/>
        <v/>
      </c>
      <c r="J62" s="139"/>
      <c r="K62" s="68">
        <v>61</v>
      </c>
    </row>
    <row r="63" spans="1:11">
      <c r="A63" s="22" t="str">
        <f>IFERROR(IF(INDEX('2nd Youth'!$A:$F,MATCH('2nd Youth Results'!$E63,'2nd Youth'!$F:$F,0),1)&gt;0,INDEX('2nd Youth'!$A:$F,MATCH('2nd Youth Results'!$E63,'2nd Youth'!$F:$F,0),1),""),"")</f>
        <v>oco</v>
      </c>
      <c r="B63" s="95" t="str">
        <f>IFERROR(IF(INDEX('2nd Youth'!$A:$F,MATCH('2nd Youth Results'!$E63,'2nd Youth'!$F:$F,0),2)&gt;0,INDEX('2nd Youth'!$A:$F,MATCH('2nd Youth Results'!$E63,'2nd Youth'!$F:$F,0),2),""),"")</f>
        <v>Cadence Magnuson</v>
      </c>
      <c r="C63" s="95" t="str">
        <f>IFERROR(IF(INDEX('2nd Youth'!$A:$F,MATCH('2nd Youth Results'!$E63,'2nd Youth'!$F:$F,0),3)&gt;0,INDEX('2nd Youth'!$A:$F,MATCH('2nd Youth Results'!$E63,'2nd Youth'!$F:$F,0),3),""),"")</f>
        <v>BW Dashin and Cashin</v>
      </c>
      <c r="D63" s="96" t="str">
        <f>IFERROR(IF(AND(SMALL('2nd Youth'!F:F,K63)&gt;1000,SMALL('2nd Youth'!F:F,K63)&lt;3000),"nt",IF(SMALL('2nd Youth'!F:F,K63)&gt;3000,"",SMALL('2nd Youth'!F:F,K63))),"")</f>
        <v/>
      </c>
      <c r="E63" s="130" t="str">
        <f>IF(D63="nt",IFERROR(SMALL('2nd Youth'!F:F,K63),""),IF(D63&gt;3000,"",IFERROR(SMALL('2nd Youth'!F:F,K63),"")))</f>
        <v/>
      </c>
      <c r="G63" s="104" t="str">
        <f t="shared" si="1"/>
        <v/>
      </c>
      <c r="J63" s="139"/>
      <c r="K63" s="68">
        <v>62</v>
      </c>
    </row>
    <row r="64" spans="1:11">
      <c r="A64" s="22" t="str">
        <f>IFERROR(IF(INDEX('2nd Youth'!$A:$F,MATCH('2nd Youth Results'!$E64,'2nd Youth'!$F:$F,0),1)&gt;0,INDEX('2nd Youth'!$A:$F,MATCH('2nd Youth Results'!$E64,'2nd Youth'!$F:$F,0),1),""),"")</f>
        <v>oco</v>
      </c>
      <c r="B64" s="95" t="str">
        <f>IFERROR(IF(INDEX('2nd Youth'!$A:$F,MATCH('2nd Youth Results'!$E64,'2nd Youth'!$F:$F,0),2)&gt;0,INDEX('2nd Youth'!$A:$F,MATCH('2nd Youth Results'!$E64,'2nd Youth'!$F:$F,0),2),""),"")</f>
        <v>Cadence Magnuson</v>
      </c>
      <c r="C64" s="95" t="str">
        <f>IFERROR(IF(INDEX('2nd Youth'!$A:$F,MATCH('2nd Youth Results'!$E64,'2nd Youth'!$F:$F,0),3)&gt;0,INDEX('2nd Youth'!$A:$F,MATCH('2nd Youth Results'!$E64,'2nd Youth'!$F:$F,0),3),""),"")</f>
        <v>BW Dashin and Cashin</v>
      </c>
      <c r="D64" s="96" t="str">
        <f>IFERROR(IF(AND(SMALL('2nd Youth'!F:F,K64)&gt;1000,SMALL('2nd Youth'!F:F,K64)&lt;3000),"nt",IF(SMALL('2nd Youth'!F:F,K64)&gt;3000,"",SMALL('2nd Youth'!F:F,K64))),"")</f>
        <v/>
      </c>
      <c r="E64" s="130" t="str">
        <f>IF(D64="nt",IFERROR(SMALL('2nd Youth'!F:F,K64),""),IF(D64&gt;3000,"",IFERROR(SMALL('2nd Youth'!F:F,K64),"")))</f>
        <v/>
      </c>
      <c r="G64" s="104" t="str">
        <f t="shared" si="1"/>
        <v/>
      </c>
      <c r="J64" s="139"/>
      <c r="K64" s="68">
        <v>63</v>
      </c>
    </row>
    <row r="65" spans="1:11">
      <c r="A65" s="22" t="str">
        <f>IFERROR(IF(INDEX('2nd Youth'!$A:$F,MATCH('2nd Youth Results'!$E65,'2nd Youth'!$F:$F,0),1)&gt;0,INDEX('2nd Youth'!$A:$F,MATCH('2nd Youth Results'!$E65,'2nd Youth'!$F:$F,0),1),""),"")</f>
        <v>oco</v>
      </c>
      <c r="B65" s="95" t="str">
        <f>IFERROR(IF(INDEX('2nd Youth'!$A:$F,MATCH('2nd Youth Results'!$E65,'2nd Youth'!$F:$F,0),2)&gt;0,INDEX('2nd Youth'!$A:$F,MATCH('2nd Youth Results'!$E65,'2nd Youth'!$F:$F,0),2),""),"")</f>
        <v>Cadence Magnuson</v>
      </c>
      <c r="C65" s="95" t="str">
        <f>IFERROR(IF(INDEX('2nd Youth'!$A:$F,MATCH('2nd Youth Results'!$E65,'2nd Youth'!$F:$F,0),3)&gt;0,INDEX('2nd Youth'!$A:$F,MATCH('2nd Youth Results'!$E65,'2nd Youth'!$F:$F,0),3),""),"")</f>
        <v>BW Dashin and Cashin</v>
      </c>
      <c r="D65" s="96" t="str">
        <f>IFERROR(IF(AND(SMALL('2nd Youth'!F:F,K65)&gt;1000,SMALL('2nd Youth'!F:F,K65)&lt;3000),"nt",IF(SMALL('2nd Youth'!F:F,K65)&gt;3000,"",SMALL('2nd Youth'!F:F,K65))),"")</f>
        <v/>
      </c>
      <c r="E65" s="130" t="str">
        <f>IF(D65="nt",IFERROR(SMALL('2nd Youth'!F:F,K65),""),IF(D65&gt;3000,"",IFERROR(SMALL('2nd Youth'!F:F,K65),"")))</f>
        <v/>
      </c>
      <c r="G65" s="104" t="str">
        <f t="shared" si="1"/>
        <v/>
      </c>
      <c r="J65" s="139"/>
      <c r="K65" s="68">
        <v>64</v>
      </c>
    </row>
    <row r="66" spans="1:11">
      <c r="A66" s="22" t="str">
        <f>IFERROR(IF(INDEX('2nd Youth'!$A:$F,MATCH('2nd Youth Results'!$E66,'2nd Youth'!$F:$F,0),1)&gt;0,INDEX('2nd Youth'!$A:$F,MATCH('2nd Youth Results'!$E66,'2nd Youth'!$F:$F,0),1),""),"")</f>
        <v>oco</v>
      </c>
      <c r="B66" s="95" t="str">
        <f>IFERROR(IF(INDEX('2nd Youth'!$A:$F,MATCH('2nd Youth Results'!$E66,'2nd Youth'!$F:$F,0),2)&gt;0,INDEX('2nd Youth'!$A:$F,MATCH('2nd Youth Results'!$E66,'2nd Youth'!$F:$F,0),2),""),"")</f>
        <v>Cadence Magnuson</v>
      </c>
      <c r="C66" s="95" t="str">
        <f>IFERROR(IF(INDEX('2nd Youth'!$A:$F,MATCH('2nd Youth Results'!$E66,'2nd Youth'!$F:$F,0),3)&gt;0,INDEX('2nd Youth'!$A:$F,MATCH('2nd Youth Results'!$E66,'2nd Youth'!$F:$F,0),3),""),"")</f>
        <v>BW Dashin and Cashin</v>
      </c>
      <c r="D66" s="96" t="str">
        <f>IFERROR(IF(AND(SMALL('2nd Youth'!F:F,K66)&gt;1000,SMALL('2nd Youth'!F:F,K66)&lt;3000),"nt",IF(SMALL('2nd Youth'!F:F,K66)&gt;3000,"",SMALL('2nd Youth'!F:F,K66))),"")</f>
        <v/>
      </c>
      <c r="E66" s="130" t="str">
        <f>IF(D66="nt",IFERROR(SMALL('2nd Youth'!F:F,K66),""),IF(D66&gt;3000,"",IFERROR(SMALL('2nd Youth'!F:F,K66),"")))</f>
        <v/>
      </c>
      <c r="G66" s="104" t="str">
        <f t="shared" si="1"/>
        <v/>
      </c>
      <c r="J66" s="139"/>
      <c r="K66" s="68">
        <v>65</v>
      </c>
    </row>
    <row r="67" spans="1:11">
      <c r="A67" s="22" t="str">
        <f>IFERROR(IF(INDEX('2nd Youth'!$A:$F,MATCH('2nd Youth Results'!$E67,'2nd Youth'!$F:$F,0),1)&gt;0,INDEX('2nd Youth'!$A:$F,MATCH('2nd Youth Results'!$E67,'2nd Youth'!$F:$F,0),1),""),"")</f>
        <v>oco</v>
      </c>
      <c r="B67" s="95" t="str">
        <f>IFERROR(IF(INDEX('2nd Youth'!$A:$F,MATCH('2nd Youth Results'!$E67,'2nd Youth'!$F:$F,0),2)&gt;0,INDEX('2nd Youth'!$A:$F,MATCH('2nd Youth Results'!$E67,'2nd Youth'!$F:$F,0),2),""),"")</f>
        <v>Cadence Magnuson</v>
      </c>
      <c r="C67" s="95" t="str">
        <f>IFERROR(IF(INDEX('2nd Youth'!$A:$F,MATCH('2nd Youth Results'!$E67,'2nd Youth'!$F:$F,0),3)&gt;0,INDEX('2nd Youth'!$A:$F,MATCH('2nd Youth Results'!$E67,'2nd Youth'!$F:$F,0),3),""),"")</f>
        <v>BW Dashin and Cashin</v>
      </c>
      <c r="D67" s="96" t="str">
        <f>IFERROR(IF(AND(SMALL('2nd Youth'!F:F,K67)&gt;1000,SMALL('2nd Youth'!F:F,K67)&lt;3000),"nt",IF(SMALL('2nd Youth'!F:F,K67)&gt;3000,"",SMALL('2nd Youth'!F:F,K67))),"")</f>
        <v/>
      </c>
      <c r="E67" s="130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39"/>
      <c r="K67" s="68">
        <v>66</v>
      </c>
    </row>
    <row r="68" spans="1:11">
      <c r="A68" s="22" t="str">
        <f>IFERROR(IF(INDEX('2nd Youth'!$A:$F,MATCH('2nd Youth Results'!$E68,'2nd Youth'!$F:$F,0),1)&gt;0,INDEX('2nd Youth'!$A:$F,MATCH('2nd Youth Results'!$E68,'2nd Youth'!$F:$F,0),1),""),"")</f>
        <v>oco</v>
      </c>
      <c r="B68" s="95" t="str">
        <f>IFERROR(IF(INDEX('2nd Youth'!$A:$F,MATCH('2nd Youth Results'!$E68,'2nd Youth'!$F:$F,0),2)&gt;0,INDEX('2nd Youth'!$A:$F,MATCH('2nd Youth Results'!$E68,'2nd Youth'!$F:$F,0),2),""),"")</f>
        <v>Cadence Magnuson</v>
      </c>
      <c r="C68" s="95" t="str">
        <f>IFERROR(IF(INDEX('2nd Youth'!$A:$F,MATCH('2nd Youth Results'!$E68,'2nd Youth'!$F:$F,0),3)&gt;0,INDEX('2nd Youth'!$A:$F,MATCH('2nd Youth Results'!$E68,'2nd Youth'!$F:$F,0),3),""),"")</f>
        <v>BW Dashin and Cashin</v>
      </c>
      <c r="D68" s="96" t="str">
        <f>IFERROR(IF(AND(SMALL('2nd Youth'!F:F,K68)&gt;1000,SMALL('2nd Youth'!F:F,K68)&lt;3000),"nt",IF(SMALL('2nd Youth'!F:F,K68)&gt;3000,"",SMALL('2nd Youth'!F:F,K68))),"")</f>
        <v/>
      </c>
      <c r="E68" s="130" t="str">
        <f>IF(D68="nt",IFERROR(SMALL('2nd Youth'!F:F,K68),""),IF(D68&gt;3000,"",IFERROR(SMALL('2nd Youth'!F:F,K68),"")))</f>
        <v/>
      </c>
      <c r="G68" s="104" t="str">
        <f t="shared" si="2"/>
        <v/>
      </c>
      <c r="J68" s="139"/>
      <c r="K68" s="68">
        <v>67</v>
      </c>
    </row>
    <row r="69" spans="1:11">
      <c r="A69" s="22" t="str">
        <f>IFERROR(IF(INDEX('2nd Youth'!$A:$F,MATCH('2nd Youth Results'!$E69,'2nd Youth'!$F:$F,0),1)&gt;0,INDEX('2nd Youth'!$A:$F,MATCH('2nd Youth Results'!$E69,'2nd Youth'!$F:$F,0),1),""),"")</f>
        <v>oco</v>
      </c>
      <c r="B69" s="95" t="str">
        <f>IFERROR(IF(INDEX('2nd Youth'!$A:$F,MATCH('2nd Youth Results'!$E69,'2nd Youth'!$F:$F,0),2)&gt;0,INDEX('2nd Youth'!$A:$F,MATCH('2nd Youth Results'!$E69,'2nd Youth'!$F:$F,0),2),""),"")</f>
        <v>Cadence Magnuson</v>
      </c>
      <c r="C69" s="95" t="str">
        <f>IFERROR(IF(INDEX('2nd Youth'!$A:$F,MATCH('2nd Youth Results'!$E69,'2nd Youth'!$F:$F,0),3)&gt;0,INDEX('2nd Youth'!$A:$F,MATCH('2nd Youth Results'!$E69,'2nd Youth'!$F:$F,0),3),""),"")</f>
        <v>BW Dashin and Cashin</v>
      </c>
      <c r="D69" s="96" t="str">
        <f>IFERROR(IF(AND(SMALL('2nd Youth'!F:F,K69)&gt;1000,SMALL('2nd Youth'!F:F,K69)&lt;3000),"nt",IF(SMALL('2nd Youth'!F:F,K69)&gt;3000,"",SMALL('2nd Youth'!F:F,K69))),"")</f>
        <v/>
      </c>
      <c r="E69" s="130" t="str">
        <f>IF(D69="nt",IFERROR(SMALL('2nd Youth'!F:F,K69),""),IF(D69&gt;3000,"",IFERROR(SMALL('2nd Youth'!F:F,K69),"")))</f>
        <v/>
      </c>
      <c r="G69" s="104" t="str">
        <f t="shared" si="2"/>
        <v/>
      </c>
      <c r="J69" s="139"/>
      <c r="K69" s="68">
        <v>68</v>
      </c>
    </row>
    <row r="70" spans="1:11">
      <c r="A70" s="22" t="str">
        <f>IFERROR(IF(INDEX('2nd Youth'!$A:$F,MATCH('2nd Youth Results'!$E70,'2nd Youth'!$F:$F,0),1)&gt;0,INDEX('2nd Youth'!$A:$F,MATCH('2nd Youth Results'!$E70,'2nd Youth'!$F:$F,0),1),""),"")</f>
        <v>oco</v>
      </c>
      <c r="B70" s="95" t="str">
        <f>IFERROR(IF(INDEX('2nd Youth'!$A:$F,MATCH('2nd Youth Results'!$E70,'2nd Youth'!$F:$F,0),2)&gt;0,INDEX('2nd Youth'!$A:$F,MATCH('2nd Youth Results'!$E70,'2nd Youth'!$F:$F,0),2),""),"")</f>
        <v>Cadence Magnuson</v>
      </c>
      <c r="C70" s="95" t="str">
        <f>IFERROR(IF(INDEX('2nd Youth'!$A:$F,MATCH('2nd Youth Results'!$E70,'2nd Youth'!$F:$F,0),3)&gt;0,INDEX('2nd Youth'!$A:$F,MATCH('2nd Youth Results'!$E70,'2nd Youth'!$F:$F,0),3),""),"")</f>
        <v>BW Dashin and Cashin</v>
      </c>
      <c r="D70" s="96" t="str">
        <f>IFERROR(IF(AND(SMALL('2nd Youth'!F:F,K70)&gt;1000,SMALL('2nd Youth'!F:F,K70)&lt;3000),"nt",IF(SMALL('2nd Youth'!F:F,K70)&gt;3000,"",SMALL('2nd Youth'!F:F,K70))),"")</f>
        <v/>
      </c>
      <c r="E70" s="130" t="str">
        <f>IF(D70="nt",IFERROR(SMALL('2nd Youth'!F:F,K70),""),IF(D70&gt;3000,"",IFERROR(SMALL('2nd Youth'!F:F,K70),"")))</f>
        <v/>
      </c>
      <c r="G70" s="104" t="str">
        <f t="shared" si="2"/>
        <v/>
      </c>
      <c r="J70" s="139"/>
      <c r="K70" s="68">
        <v>69</v>
      </c>
    </row>
    <row r="71" spans="1:11">
      <c r="A71" s="22" t="str">
        <f>IFERROR(IF(INDEX('2nd Youth'!$A:$F,MATCH('2nd Youth Results'!$E71,'2nd Youth'!$F:$F,0),1)&gt;0,INDEX('2nd Youth'!$A:$F,MATCH('2nd Youth Results'!$E71,'2nd Youth'!$F:$F,0),1),""),"")</f>
        <v>oco</v>
      </c>
      <c r="B71" s="95" t="str">
        <f>IFERROR(IF(INDEX('2nd Youth'!$A:$F,MATCH('2nd Youth Results'!$E71,'2nd Youth'!$F:$F,0),2)&gt;0,INDEX('2nd Youth'!$A:$F,MATCH('2nd Youth Results'!$E71,'2nd Youth'!$F:$F,0),2),""),"")</f>
        <v>Cadence Magnuson</v>
      </c>
      <c r="C71" s="95" t="str">
        <f>IFERROR(IF(INDEX('2nd Youth'!$A:$F,MATCH('2nd Youth Results'!$E71,'2nd Youth'!$F:$F,0),3)&gt;0,INDEX('2nd Youth'!$A:$F,MATCH('2nd Youth Results'!$E71,'2nd Youth'!$F:$F,0),3),""),"")</f>
        <v>BW Dashin and Cashin</v>
      </c>
      <c r="D71" s="96" t="str">
        <f>IFERROR(IF(AND(SMALL('2nd Youth'!F:F,K71)&gt;1000,SMALL('2nd Youth'!F:F,K71)&lt;3000),"nt",IF(SMALL('2nd Youth'!F:F,K71)&gt;3000,"",SMALL('2nd Youth'!F:F,K71))),"")</f>
        <v/>
      </c>
      <c r="E71" s="130" t="str">
        <f>IF(D71="nt",IFERROR(SMALL('2nd Youth'!F:F,K71),""),IF(D71&gt;3000,"",IFERROR(SMALL('2nd Youth'!F:F,K71),"")))</f>
        <v/>
      </c>
      <c r="G71" s="104" t="str">
        <f t="shared" si="2"/>
        <v/>
      </c>
      <c r="J71" s="139"/>
      <c r="K71" s="68">
        <v>70</v>
      </c>
    </row>
    <row r="72" spans="1:11">
      <c r="A72" s="22" t="str">
        <f>IFERROR(IF(INDEX('2nd Youth'!$A:$F,MATCH('2nd Youth Results'!$E72,'2nd Youth'!$F:$F,0),1)&gt;0,INDEX('2nd Youth'!$A:$F,MATCH('2nd Youth Results'!$E72,'2nd Youth'!$F:$F,0),1),""),"")</f>
        <v>oco</v>
      </c>
      <c r="B72" s="95" t="str">
        <f>IFERROR(IF(INDEX('2nd Youth'!$A:$F,MATCH('2nd Youth Results'!$E72,'2nd Youth'!$F:$F,0),2)&gt;0,INDEX('2nd Youth'!$A:$F,MATCH('2nd Youth Results'!$E72,'2nd Youth'!$F:$F,0),2),""),"")</f>
        <v>Cadence Magnuson</v>
      </c>
      <c r="C72" s="95" t="str">
        <f>IFERROR(IF(INDEX('2nd Youth'!$A:$F,MATCH('2nd Youth Results'!$E72,'2nd Youth'!$F:$F,0),3)&gt;0,INDEX('2nd Youth'!$A:$F,MATCH('2nd Youth Results'!$E72,'2nd Youth'!$F:$F,0),3),""),"")</f>
        <v>BW Dashin and Cashin</v>
      </c>
      <c r="D72" s="96" t="str">
        <f>IFERROR(IF(AND(SMALL('2nd Youth'!F:F,K72)&gt;1000,SMALL('2nd Youth'!F:F,K72)&lt;3000),"nt",IF(SMALL('2nd Youth'!F:F,K72)&gt;3000,"",SMALL('2nd Youth'!F:F,K72))),"")</f>
        <v/>
      </c>
      <c r="E72" s="130" t="str">
        <f>IF(D72="nt",IFERROR(SMALL('2nd Youth'!F:F,K72),""),IF(D72&gt;3000,"",IFERROR(SMALL('2nd Youth'!F:F,K72),"")))</f>
        <v/>
      </c>
      <c r="G72" s="104" t="str">
        <f t="shared" si="2"/>
        <v/>
      </c>
      <c r="J72" s="139"/>
      <c r="K72" s="68">
        <v>71</v>
      </c>
    </row>
    <row r="73" spans="1:11">
      <c r="A73" s="22" t="str">
        <f>IFERROR(IF(INDEX('2nd Youth'!$A:$F,MATCH('2nd Youth Results'!$E73,'2nd Youth'!$F:$F,0),1)&gt;0,INDEX('2nd Youth'!$A:$F,MATCH('2nd Youth Results'!$E73,'2nd Youth'!$F:$F,0),1),""),"")</f>
        <v>oco</v>
      </c>
      <c r="B73" s="95" t="str">
        <f>IFERROR(IF(INDEX('2nd Youth'!$A:$F,MATCH('2nd Youth Results'!$E73,'2nd Youth'!$F:$F,0),2)&gt;0,INDEX('2nd Youth'!$A:$F,MATCH('2nd Youth Results'!$E73,'2nd Youth'!$F:$F,0),2),""),"")</f>
        <v>Cadence Magnuson</v>
      </c>
      <c r="C73" s="95" t="str">
        <f>IFERROR(IF(INDEX('2nd Youth'!$A:$F,MATCH('2nd Youth Results'!$E73,'2nd Youth'!$F:$F,0),3)&gt;0,INDEX('2nd Youth'!$A:$F,MATCH('2nd Youth Results'!$E73,'2nd Youth'!$F:$F,0),3),""),"")</f>
        <v>BW Dashin and Cashin</v>
      </c>
      <c r="D73" s="96" t="str">
        <f>IFERROR(IF(AND(SMALL('2nd Youth'!F:F,K73)&gt;1000,SMALL('2nd Youth'!F:F,K73)&lt;3000),"nt",IF(SMALL('2nd Youth'!F:F,K73)&gt;3000,"",SMALL('2nd Youth'!F:F,K73))),"")</f>
        <v/>
      </c>
      <c r="E73" s="130" t="str">
        <f>IF(D73="nt",IFERROR(SMALL('2nd Youth'!F:F,K73),""),IF(D73&gt;3000,"",IFERROR(SMALL('2nd Youth'!F:F,K73),"")))</f>
        <v/>
      </c>
      <c r="G73" s="104" t="str">
        <f t="shared" si="2"/>
        <v/>
      </c>
      <c r="J73" s="139"/>
      <c r="K73" s="68">
        <v>72</v>
      </c>
    </row>
    <row r="74" spans="1:11">
      <c r="A74" s="22" t="str">
        <f>IFERROR(IF(INDEX('2nd Youth'!$A:$F,MATCH('2nd Youth Results'!$E74,'2nd Youth'!$F:$F,0),1)&gt;0,INDEX('2nd Youth'!$A:$F,MATCH('2nd Youth Results'!$E74,'2nd Youth'!$F:$F,0),1),""),"")</f>
        <v>oco</v>
      </c>
      <c r="B74" s="95" t="str">
        <f>IFERROR(IF(INDEX('2nd Youth'!$A:$F,MATCH('2nd Youth Results'!$E74,'2nd Youth'!$F:$F,0),2)&gt;0,INDEX('2nd Youth'!$A:$F,MATCH('2nd Youth Results'!$E74,'2nd Youth'!$F:$F,0),2),""),"")</f>
        <v>Cadence Magnuson</v>
      </c>
      <c r="C74" s="95" t="str">
        <f>IFERROR(IF(INDEX('2nd Youth'!$A:$F,MATCH('2nd Youth Results'!$E74,'2nd Youth'!$F:$F,0),3)&gt;0,INDEX('2nd Youth'!$A:$F,MATCH('2nd Youth Results'!$E74,'2nd Youth'!$F:$F,0),3),""),"")</f>
        <v>BW Dashin and Cashin</v>
      </c>
      <c r="D74" s="96" t="str">
        <f>IFERROR(IF(AND(SMALL('2nd Youth'!F:F,K74)&gt;1000,SMALL('2nd Youth'!F:F,K74)&lt;3000),"nt",IF(SMALL('2nd Youth'!F:F,K74)&gt;3000,"",SMALL('2nd Youth'!F:F,K74))),"")</f>
        <v/>
      </c>
      <c r="E74" s="130" t="str">
        <f>IF(D74="nt",IFERROR(SMALL('2nd Youth'!F:F,K74),""),IF(D74&gt;3000,"",IFERROR(SMALL('2nd Youth'!F:F,K74),"")))</f>
        <v/>
      </c>
      <c r="G74" s="104" t="str">
        <f t="shared" si="2"/>
        <v/>
      </c>
      <c r="J74" s="139"/>
      <c r="K74" s="68">
        <v>73</v>
      </c>
    </row>
    <row r="75" spans="1:11">
      <c r="A75" s="22" t="str">
        <f>IFERROR(IF(INDEX('2nd Youth'!$A:$F,MATCH('2nd Youth Results'!$E75,'2nd Youth'!$F:$F,0),1)&gt;0,INDEX('2nd Youth'!$A:$F,MATCH('2nd Youth Results'!$E75,'2nd Youth'!$F:$F,0),1),""),"")</f>
        <v>oco</v>
      </c>
      <c r="B75" s="95" t="str">
        <f>IFERROR(IF(INDEX('2nd Youth'!$A:$F,MATCH('2nd Youth Results'!$E75,'2nd Youth'!$F:$F,0),2)&gt;0,INDEX('2nd Youth'!$A:$F,MATCH('2nd Youth Results'!$E75,'2nd Youth'!$F:$F,0),2),""),"")</f>
        <v>Cadence Magnuson</v>
      </c>
      <c r="C75" s="95" t="str">
        <f>IFERROR(IF(INDEX('2nd Youth'!$A:$F,MATCH('2nd Youth Results'!$E75,'2nd Youth'!$F:$F,0),3)&gt;0,INDEX('2nd Youth'!$A:$F,MATCH('2nd Youth Results'!$E75,'2nd Youth'!$F:$F,0),3),""),"")</f>
        <v>BW Dashin and Cashin</v>
      </c>
      <c r="D75" s="96" t="str">
        <f>IFERROR(IF(AND(SMALL('2nd Youth'!F:F,K75)&gt;1000,SMALL('2nd Youth'!F:F,K75)&lt;3000),"nt",IF(SMALL('2nd Youth'!F:F,K75)&gt;3000,"",SMALL('2nd Youth'!F:F,K75))),"")</f>
        <v/>
      </c>
      <c r="E75" s="130" t="str">
        <f>IF(D75="nt",IFERROR(SMALL('2nd Youth'!F:F,K75),""),IF(D75&gt;3000,"",IFERROR(SMALL('2nd Youth'!F:F,K75),"")))</f>
        <v/>
      </c>
      <c r="G75" s="104" t="str">
        <f t="shared" si="2"/>
        <v/>
      </c>
      <c r="J75" s="139"/>
      <c r="K75" s="68">
        <v>74</v>
      </c>
    </row>
    <row r="76" spans="1:11">
      <c r="A76" s="22" t="str">
        <f>IFERROR(IF(INDEX('2nd Youth'!$A:$F,MATCH('2nd Youth Results'!$E76,'2nd Youth'!$F:$F,0),1)&gt;0,INDEX('2nd Youth'!$A:$F,MATCH('2nd Youth Results'!$E76,'2nd Youth'!$F:$F,0),1),""),"")</f>
        <v>oco</v>
      </c>
      <c r="B76" s="95" t="str">
        <f>IFERROR(IF(INDEX('2nd Youth'!$A:$F,MATCH('2nd Youth Results'!$E76,'2nd Youth'!$F:$F,0),2)&gt;0,INDEX('2nd Youth'!$A:$F,MATCH('2nd Youth Results'!$E76,'2nd Youth'!$F:$F,0),2),""),"")</f>
        <v>Cadence Magnuson</v>
      </c>
      <c r="C76" s="95" t="str">
        <f>IFERROR(IF(INDEX('2nd Youth'!$A:$F,MATCH('2nd Youth Results'!$E76,'2nd Youth'!$F:$F,0),3)&gt;0,INDEX('2nd Youth'!$A:$F,MATCH('2nd Youth Results'!$E76,'2nd Youth'!$F:$F,0),3),""),"")</f>
        <v>BW Dashin and Cashin</v>
      </c>
      <c r="D76" s="96" t="str">
        <f>IFERROR(IF(AND(SMALL('2nd Youth'!F:F,K76)&gt;1000,SMALL('2nd Youth'!F:F,K76)&lt;3000),"nt",IF(SMALL('2nd Youth'!F:F,K76)&gt;3000,"",SMALL('2nd Youth'!F:F,K76))),"")</f>
        <v/>
      </c>
      <c r="E76" s="130" t="str">
        <f>IF(D76="nt",IFERROR(SMALL('2nd Youth'!F:F,K76),""),IF(D76&gt;3000,"",IFERROR(SMALL('2nd Youth'!F:F,K76),"")))</f>
        <v/>
      </c>
      <c r="G76" s="104" t="str">
        <f t="shared" si="2"/>
        <v/>
      </c>
      <c r="J76" s="139"/>
      <c r="K76" s="68">
        <v>75</v>
      </c>
    </row>
    <row r="77" spans="1:11">
      <c r="A77" s="22" t="str">
        <f>IFERROR(IF(INDEX('2nd Youth'!$A:$F,MATCH('2nd Youth Results'!$E77,'2nd Youth'!$F:$F,0),1)&gt;0,INDEX('2nd Youth'!$A:$F,MATCH('2nd Youth Results'!$E77,'2nd Youth'!$F:$F,0),1),""),"")</f>
        <v>oco</v>
      </c>
      <c r="B77" s="95" t="str">
        <f>IFERROR(IF(INDEX('2nd Youth'!$A:$F,MATCH('2nd Youth Results'!$E77,'2nd Youth'!$F:$F,0),2)&gt;0,INDEX('2nd Youth'!$A:$F,MATCH('2nd Youth Results'!$E77,'2nd Youth'!$F:$F,0),2),""),"")</f>
        <v>Cadence Magnuson</v>
      </c>
      <c r="C77" s="95" t="str">
        <f>IFERROR(IF(INDEX('2nd Youth'!$A:$F,MATCH('2nd Youth Results'!$E77,'2nd Youth'!$F:$F,0),3)&gt;0,INDEX('2nd Youth'!$A:$F,MATCH('2nd Youth Results'!$E77,'2nd Youth'!$F:$F,0),3),""),"")</f>
        <v>BW Dashin and Cashin</v>
      </c>
      <c r="D77" s="96" t="str">
        <f>IFERROR(IF(AND(SMALL('2nd Youth'!F:F,K77)&gt;1000,SMALL('2nd Youth'!F:F,K77)&lt;3000),"nt",IF(SMALL('2nd Youth'!F:F,K77)&gt;3000,"",SMALL('2nd Youth'!F:F,K77))),"")</f>
        <v/>
      </c>
      <c r="E77" s="130" t="str">
        <f>IF(D77="nt",IFERROR(SMALL('2nd Youth'!F:F,K77),""),IF(D77&gt;3000,"",IFERROR(SMALL('2nd Youth'!F:F,K77),"")))</f>
        <v/>
      </c>
      <c r="G77" s="104" t="str">
        <f t="shared" si="2"/>
        <v/>
      </c>
      <c r="J77" s="139"/>
      <c r="K77" s="68">
        <v>76</v>
      </c>
    </row>
    <row r="78" spans="1:11">
      <c r="A78" s="22" t="str">
        <f>IFERROR(IF(INDEX('2nd Youth'!$A:$F,MATCH('2nd Youth Results'!$E78,'2nd Youth'!$F:$F,0),1)&gt;0,INDEX('2nd Youth'!$A:$F,MATCH('2nd Youth Results'!$E78,'2nd Youth'!$F:$F,0),1),""),"")</f>
        <v>oco</v>
      </c>
      <c r="B78" s="95" t="str">
        <f>IFERROR(IF(INDEX('2nd Youth'!$A:$F,MATCH('2nd Youth Results'!$E78,'2nd Youth'!$F:$F,0),2)&gt;0,INDEX('2nd Youth'!$A:$F,MATCH('2nd Youth Results'!$E78,'2nd Youth'!$F:$F,0),2),""),"")</f>
        <v>Cadence Magnuson</v>
      </c>
      <c r="C78" s="95" t="str">
        <f>IFERROR(IF(INDEX('2nd Youth'!$A:$F,MATCH('2nd Youth Results'!$E78,'2nd Youth'!$F:$F,0),3)&gt;0,INDEX('2nd Youth'!$A:$F,MATCH('2nd Youth Results'!$E78,'2nd Youth'!$F:$F,0),3),""),"")</f>
        <v>BW Dashin and Cashin</v>
      </c>
      <c r="D78" s="96" t="str">
        <f>IFERROR(IF(AND(SMALL('2nd Youth'!F:F,K78)&gt;1000,SMALL('2nd Youth'!F:F,K78)&lt;3000),"nt",IF(SMALL('2nd Youth'!F:F,K78)&gt;3000,"",SMALL('2nd Youth'!F:F,K78))),"")</f>
        <v/>
      </c>
      <c r="E78" s="130" t="str">
        <f>IF(D78="nt",IFERROR(SMALL('2nd Youth'!F:F,K78),""),IF(D78&gt;3000,"",IFERROR(SMALL('2nd Youth'!F:F,K78),"")))</f>
        <v/>
      </c>
      <c r="G78" s="104" t="str">
        <f t="shared" si="2"/>
        <v/>
      </c>
      <c r="J78" s="139"/>
      <c r="K78" s="68">
        <v>77</v>
      </c>
    </row>
    <row r="79" spans="1:11">
      <c r="A79" s="22" t="str">
        <f>IFERROR(IF(INDEX('2nd Youth'!$A:$F,MATCH('2nd Youth Results'!$E79,'2nd Youth'!$F:$F,0),1)&gt;0,INDEX('2nd Youth'!$A:$F,MATCH('2nd Youth Results'!$E79,'2nd Youth'!$F:$F,0),1),""),"")</f>
        <v>oco</v>
      </c>
      <c r="B79" s="95" t="str">
        <f>IFERROR(IF(INDEX('2nd Youth'!$A:$F,MATCH('2nd Youth Results'!$E79,'2nd Youth'!$F:$F,0),2)&gt;0,INDEX('2nd Youth'!$A:$F,MATCH('2nd Youth Results'!$E79,'2nd Youth'!$F:$F,0),2),""),"")</f>
        <v>Cadence Magnuson</v>
      </c>
      <c r="C79" s="95" t="str">
        <f>IFERROR(IF(INDEX('2nd Youth'!$A:$F,MATCH('2nd Youth Results'!$E79,'2nd Youth'!$F:$F,0),3)&gt;0,INDEX('2nd Youth'!$A:$F,MATCH('2nd Youth Results'!$E79,'2nd Youth'!$F:$F,0),3),""),"")</f>
        <v>BW Dashin and Cashin</v>
      </c>
      <c r="D79" s="96" t="str">
        <f>IFERROR(IF(AND(SMALL('2nd Youth'!F:F,K79)&gt;1000,SMALL('2nd Youth'!F:F,K79)&lt;3000),"nt",IF(SMALL('2nd Youth'!F:F,K79)&gt;3000,"",SMALL('2nd Youth'!F:F,K79))),"")</f>
        <v/>
      </c>
      <c r="E79" s="130" t="str">
        <f>IF(D79="nt",IFERROR(SMALL('2nd Youth'!F:F,K79),""),IF(D79&gt;3000,"",IFERROR(SMALL('2nd Youth'!F:F,K79),"")))</f>
        <v/>
      </c>
      <c r="G79" s="104" t="str">
        <f t="shared" si="2"/>
        <v/>
      </c>
      <c r="J79" s="139"/>
      <c r="K79" s="68">
        <v>78</v>
      </c>
    </row>
    <row r="80" spans="1:11">
      <c r="A80" s="22" t="str">
        <f>IFERROR(IF(INDEX('2nd Youth'!$A:$F,MATCH('2nd Youth Results'!$E80,'2nd Youth'!$F:$F,0),1)&gt;0,INDEX('2nd Youth'!$A:$F,MATCH('2nd Youth Results'!$E80,'2nd Youth'!$F:$F,0),1),""),"")</f>
        <v>oco</v>
      </c>
      <c r="B80" s="95" t="str">
        <f>IFERROR(IF(INDEX('2nd Youth'!$A:$F,MATCH('2nd Youth Results'!$E80,'2nd Youth'!$F:$F,0),2)&gt;0,INDEX('2nd Youth'!$A:$F,MATCH('2nd Youth Results'!$E80,'2nd Youth'!$F:$F,0),2),""),"")</f>
        <v>Cadence Magnuson</v>
      </c>
      <c r="C80" s="95" t="str">
        <f>IFERROR(IF(INDEX('2nd Youth'!$A:$F,MATCH('2nd Youth Results'!$E80,'2nd Youth'!$F:$F,0),3)&gt;0,INDEX('2nd Youth'!$A:$F,MATCH('2nd Youth Results'!$E80,'2nd Youth'!$F:$F,0),3),""),"")</f>
        <v>BW Dashin and Cashin</v>
      </c>
      <c r="D80" s="96" t="str">
        <f>IFERROR(IF(AND(SMALL('2nd Youth'!F:F,K80)&gt;1000,SMALL('2nd Youth'!F:F,K80)&lt;3000),"nt",IF(SMALL('2nd Youth'!F:F,K80)&gt;3000,"",SMALL('2nd Youth'!F:F,K80))),"")</f>
        <v/>
      </c>
      <c r="E80" s="130" t="str">
        <f>IF(D80="nt",IFERROR(SMALL('2nd Youth'!F:F,K80),""),IF(D80&gt;3000,"",IFERROR(SMALL('2nd Youth'!F:F,K80),"")))</f>
        <v/>
      </c>
      <c r="G80" s="104" t="str">
        <f t="shared" si="2"/>
        <v/>
      </c>
      <c r="J80" s="139"/>
      <c r="K80" s="68">
        <v>79</v>
      </c>
    </row>
    <row r="81" spans="1:11">
      <c r="A81" s="22" t="str">
        <f>IFERROR(IF(INDEX('2nd Youth'!$A:$F,MATCH('2nd Youth Results'!$E81,'2nd Youth'!$F:$F,0),1)&gt;0,INDEX('2nd Youth'!$A:$F,MATCH('2nd Youth Results'!$E81,'2nd Youth'!$F:$F,0),1),""),"")</f>
        <v>oco</v>
      </c>
      <c r="B81" s="95" t="str">
        <f>IFERROR(IF(INDEX('2nd Youth'!$A:$F,MATCH('2nd Youth Results'!$E81,'2nd Youth'!$F:$F,0),2)&gt;0,INDEX('2nd Youth'!$A:$F,MATCH('2nd Youth Results'!$E81,'2nd Youth'!$F:$F,0),2),""),"")</f>
        <v>Cadence Magnuson</v>
      </c>
      <c r="C81" s="95" t="str">
        <f>IFERROR(IF(INDEX('2nd Youth'!$A:$F,MATCH('2nd Youth Results'!$E81,'2nd Youth'!$F:$F,0),3)&gt;0,INDEX('2nd Youth'!$A:$F,MATCH('2nd Youth Results'!$E81,'2nd Youth'!$F:$F,0),3),""),"")</f>
        <v>BW Dashin and Cashin</v>
      </c>
      <c r="D81" s="96" t="str">
        <f>IFERROR(IF(AND(SMALL('2nd Youth'!F:F,K81)&gt;1000,SMALL('2nd Youth'!F:F,K81)&lt;3000),"nt",IF(SMALL('2nd Youth'!F:F,K81)&gt;3000,"",SMALL('2nd Youth'!F:F,K81))),"")</f>
        <v/>
      </c>
      <c r="E81" s="130" t="str">
        <f>IF(D81="nt",IFERROR(SMALL('2nd Youth'!F:F,K81),""),IF(D81&gt;3000,"",IFERROR(SMALL('2nd Youth'!F:F,K81),"")))</f>
        <v/>
      </c>
      <c r="G81" s="104" t="str">
        <f t="shared" si="2"/>
        <v/>
      </c>
      <c r="J81" s="139"/>
      <c r="K81" s="68">
        <v>80</v>
      </c>
    </row>
    <row r="82" spans="1:11">
      <c r="A82" s="22" t="str">
        <f>IFERROR(IF(INDEX('2nd Youth'!$A:$F,MATCH('2nd Youth Results'!$E82,'2nd Youth'!$F:$F,0),1)&gt;0,INDEX('2nd Youth'!$A:$F,MATCH('2nd Youth Results'!$E82,'2nd Youth'!$F:$F,0),1),""),"")</f>
        <v>oco</v>
      </c>
      <c r="B82" s="95" t="str">
        <f>IFERROR(IF(INDEX('2nd Youth'!$A:$F,MATCH('2nd Youth Results'!$E82,'2nd Youth'!$F:$F,0),2)&gt;0,INDEX('2nd Youth'!$A:$F,MATCH('2nd Youth Results'!$E82,'2nd Youth'!$F:$F,0),2),""),"")</f>
        <v>Cadence Magnuson</v>
      </c>
      <c r="C82" s="95" t="str">
        <f>IFERROR(IF(INDEX('2nd Youth'!$A:$F,MATCH('2nd Youth Results'!$E82,'2nd Youth'!$F:$F,0),3)&gt;0,INDEX('2nd Youth'!$A:$F,MATCH('2nd Youth Results'!$E82,'2nd Youth'!$F:$F,0),3),""),"")</f>
        <v>BW Dashin and Cashin</v>
      </c>
      <c r="D82" s="96" t="str">
        <f>IFERROR(IF(AND(SMALL('2nd Youth'!F:F,K82)&gt;1000,SMALL('2nd Youth'!F:F,K82)&lt;3000),"nt",IF(SMALL('2nd Youth'!F:F,K82)&gt;3000,"",SMALL('2nd Youth'!F:F,K82))),"")</f>
        <v/>
      </c>
      <c r="E82" s="130" t="str">
        <f>IF(D82="nt",IFERROR(SMALL('2nd Youth'!F:F,K82),""),IF(D82&gt;3000,"",IFERROR(SMALL('2nd Youth'!F:F,K82),"")))</f>
        <v/>
      </c>
      <c r="G82" s="104" t="str">
        <f t="shared" si="2"/>
        <v/>
      </c>
      <c r="J82" s="139"/>
      <c r="K82" s="68">
        <v>81</v>
      </c>
    </row>
    <row r="83" spans="1:11">
      <c r="A83" s="22" t="str">
        <f>IFERROR(IF(INDEX('2nd Youth'!$A:$F,MATCH('2nd Youth Results'!$E83,'2nd Youth'!$F:$F,0),1)&gt;0,INDEX('2nd Youth'!$A:$F,MATCH('2nd Youth Results'!$E83,'2nd Youth'!$F:$F,0),1),""),"")</f>
        <v>oco</v>
      </c>
      <c r="B83" s="95" t="str">
        <f>IFERROR(IF(INDEX('2nd Youth'!$A:$F,MATCH('2nd Youth Results'!$E83,'2nd Youth'!$F:$F,0),2)&gt;0,INDEX('2nd Youth'!$A:$F,MATCH('2nd Youth Results'!$E83,'2nd Youth'!$F:$F,0),2),""),"")</f>
        <v>Cadence Magnuson</v>
      </c>
      <c r="C83" s="95" t="str">
        <f>IFERROR(IF(INDEX('2nd Youth'!$A:$F,MATCH('2nd Youth Results'!$E83,'2nd Youth'!$F:$F,0),3)&gt;0,INDEX('2nd Youth'!$A:$F,MATCH('2nd Youth Results'!$E83,'2nd Youth'!$F:$F,0),3),""),"")</f>
        <v>BW Dashin and Cashin</v>
      </c>
      <c r="D83" s="96" t="str">
        <f>IFERROR(IF(AND(SMALL('2nd Youth'!F:F,K83)&gt;1000,SMALL('2nd Youth'!F:F,K83)&lt;3000),"nt",IF(SMALL('2nd Youth'!F:F,K83)&gt;3000,"",SMALL('2nd Youth'!F:F,K83))),"")</f>
        <v/>
      </c>
      <c r="E83" s="130" t="str">
        <f>IF(D83="nt",IFERROR(SMALL('2nd Youth'!F:F,K83),""),IF(D83&gt;3000,"",IFERROR(SMALL('2nd Youth'!F:F,K83),"")))</f>
        <v/>
      </c>
      <c r="G83" s="104" t="str">
        <f t="shared" si="2"/>
        <v/>
      </c>
      <c r="J83" s="139"/>
      <c r="K83" s="68">
        <v>82</v>
      </c>
    </row>
    <row r="84" spans="1:11">
      <c r="A84" s="22" t="str">
        <f>IFERROR(IF(INDEX('2nd Youth'!$A:$F,MATCH('2nd Youth Results'!$E84,'2nd Youth'!$F:$F,0),1)&gt;0,INDEX('2nd Youth'!$A:$F,MATCH('2nd Youth Results'!$E84,'2nd Youth'!$F:$F,0),1),""),"")</f>
        <v>oco</v>
      </c>
      <c r="B84" s="95" t="str">
        <f>IFERROR(IF(INDEX('2nd Youth'!$A:$F,MATCH('2nd Youth Results'!$E84,'2nd Youth'!$F:$F,0),2)&gt;0,INDEX('2nd Youth'!$A:$F,MATCH('2nd Youth Results'!$E84,'2nd Youth'!$F:$F,0),2),""),"")</f>
        <v>Cadence Magnuson</v>
      </c>
      <c r="C84" s="95" t="str">
        <f>IFERROR(IF(INDEX('2nd Youth'!$A:$F,MATCH('2nd Youth Results'!$E84,'2nd Youth'!$F:$F,0),3)&gt;0,INDEX('2nd Youth'!$A:$F,MATCH('2nd Youth Results'!$E84,'2nd Youth'!$F:$F,0),3),""),"")</f>
        <v>BW Dashin and Cashin</v>
      </c>
      <c r="D84" s="96" t="str">
        <f>IFERROR(IF(AND(SMALL('2nd Youth'!F:F,K84)&gt;1000,SMALL('2nd Youth'!F:F,K84)&lt;3000),"nt",IF(SMALL('2nd Youth'!F:F,K84)&gt;3000,"",SMALL('2nd Youth'!F:F,K84))),"")</f>
        <v/>
      </c>
      <c r="E84" s="130" t="str">
        <f>IF(D84="nt",IFERROR(SMALL('2nd Youth'!F:F,K84),""),IF(D84&gt;3000,"",IFERROR(SMALL('2nd Youth'!F:F,K84),"")))</f>
        <v/>
      </c>
      <c r="G84" s="104" t="str">
        <f t="shared" si="2"/>
        <v/>
      </c>
      <c r="J84" s="139"/>
      <c r="K84" s="68">
        <v>83</v>
      </c>
    </row>
    <row r="85" spans="1:11">
      <c r="A85" s="22" t="str">
        <f>IFERROR(IF(INDEX('2nd Youth'!$A:$F,MATCH('2nd Youth Results'!$E85,'2nd Youth'!$F:$F,0),1)&gt;0,INDEX('2nd Youth'!$A:$F,MATCH('2nd Youth Results'!$E85,'2nd Youth'!$F:$F,0),1),""),"")</f>
        <v>oco</v>
      </c>
      <c r="B85" s="95" t="str">
        <f>IFERROR(IF(INDEX('2nd Youth'!$A:$F,MATCH('2nd Youth Results'!$E85,'2nd Youth'!$F:$F,0),2)&gt;0,INDEX('2nd Youth'!$A:$F,MATCH('2nd Youth Results'!$E85,'2nd Youth'!$F:$F,0),2),""),"")</f>
        <v>Cadence Magnuson</v>
      </c>
      <c r="C85" s="95" t="str">
        <f>IFERROR(IF(INDEX('2nd Youth'!$A:$F,MATCH('2nd Youth Results'!$E85,'2nd Youth'!$F:$F,0),3)&gt;0,INDEX('2nd Youth'!$A:$F,MATCH('2nd Youth Results'!$E85,'2nd Youth'!$F:$F,0),3),""),"")</f>
        <v>BW Dashin and Cashin</v>
      </c>
      <c r="D85" s="96" t="str">
        <f>IFERROR(IF(AND(SMALL('2nd Youth'!F:F,K85)&gt;1000,SMALL('2nd Youth'!F:F,K85)&lt;3000),"nt",IF(SMALL('2nd Youth'!F:F,K85)&gt;3000,"",SMALL('2nd Youth'!F:F,K85))),"")</f>
        <v/>
      </c>
      <c r="E85" s="130" t="str">
        <f>IF(D85="nt",IFERROR(SMALL('2nd Youth'!F:F,K85),""),IF(D85&gt;3000,"",IFERROR(SMALL('2nd Youth'!F:F,K85),"")))</f>
        <v/>
      </c>
      <c r="G85" s="104" t="str">
        <f t="shared" si="2"/>
        <v/>
      </c>
      <c r="J85" s="139"/>
      <c r="K85" s="68">
        <v>84</v>
      </c>
    </row>
    <row r="86" spans="1:11">
      <c r="A86" s="22" t="str">
        <f>IFERROR(IF(INDEX('2nd Youth'!$A:$F,MATCH('2nd Youth Results'!$E86,'2nd Youth'!$F:$F,0),1)&gt;0,INDEX('2nd Youth'!$A:$F,MATCH('2nd Youth Results'!$E86,'2nd Youth'!$F:$F,0),1),""),"")</f>
        <v>oco</v>
      </c>
      <c r="B86" s="95" t="str">
        <f>IFERROR(IF(INDEX('2nd Youth'!$A:$F,MATCH('2nd Youth Results'!$E86,'2nd Youth'!$F:$F,0),2)&gt;0,INDEX('2nd Youth'!$A:$F,MATCH('2nd Youth Results'!$E86,'2nd Youth'!$F:$F,0),2),""),"")</f>
        <v>Cadence Magnuson</v>
      </c>
      <c r="C86" s="95" t="str">
        <f>IFERROR(IF(INDEX('2nd Youth'!$A:$F,MATCH('2nd Youth Results'!$E86,'2nd Youth'!$F:$F,0),3)&gt;0,INDEX('2nd Youth'!$A:$F,MATCH('2nd Youth Results'!$E86,'2nd Youth'!$F:$F,0),3),""),"")</f>
        <v>BW Dashin and Cashin</v>
      </c>
      <c r="D86" s="96" t="str">
        <f>IFERROR(IF(AND(SMALL('2nd Youth'!F:F,K86)&gt;1000,SMALL('2nd Youth'!F:F,K86)&lt;3000),"nt",IF(SMALL('2nd Youth'!F:F,K86)&gt;3000,"",SMALL('2nd Youth'!F:F,K86))),"")</f>
        <v/>
      </c>
      <c r="E86" s="130" t="str">
        <f>IF(D86="nt",IFERROR(SMALL('2nd Youth'!F:F,K86),""),IF(D86&gt;3000,"",IFERROR(SMALL('2nd Youth'!F:F,K86),"")))</f>
        <v/>
      </c>
      <c r="G86" s="104" t="str">
        <f t="shared" si="2"/>
        <v/>
      </c>
      <c r="J86" s="139"/>
      <c r="K86" s="68">
        <v>85</v>
      </c>
    </row>
    <row r="87" spans="1:11">
      <c r="A87" s="22" t="str">
        <f>IFERROR(IF(INDEX('2nd Youth'!$A:$F,MATCH('2nd Youth Results'!$E87,'2nd Youth'!$F:$F,0),1)&gt;0,INDEX('2nd Youth'!$A:$F,MATCH('2nd Youth Results'!$E87,'2nd Youth'!$F:$F,0),1),""),"")</f>
        <v>oco</v>
      </c>
      <c r="B87" s="95" t="str">
        <f>IFERROR(IF(INDEX('2nd Youth'!$A:$F,MATCH('2nd Youth Results'!$E87,'2nd Youth'!$F:$F,0),2)&gt;0,INDEX('2nd Youth'!$A:$F,MATCH('2nd Youth Results'!$E87,'2nd Youth'!$F:$F,0),2),""),"")</f>
        <v>Cadence Magnuson</v>
      </c>
      <c r="C87" s="95" t="str">
        <f>IFERROR(IF(INDEX('2nd Youth'!$A:$F,MATCH('2nd Youth Results'!$E87,'2nd Youth'!$F:$F,0),3)&gt;0,INDEX('2nd Youth'!$A:$F,MATCH('2nd Youth Results'!$E87,'2nd Youth'!$F:$F,0),3),""),"")</f>
        <v>BW Dashin and Cashin</v>
      </c>
      <c r="D87" s="96" t="str">
        <f>IFERROR(IF(AND(SMALL('2nd Youth'!F:F,K87)&gt;1000,SMALL('2nd Youth'!F:F,K87)&lt;3000),"nt",IF(SMALL('2nd Youth'!F:F,K87)&gt;3000,"",SMALL('2nd Youth'!F:F,K87))),"")</f>
        <v/>
      </c>
      <c r="E87" s="130" t="str">
        <f>IF(D87="nt",IFERROR(SMALL('2nd Youth'!F:F,K87),""),IF(D87&gt;3000,"",IFERROR(SMALL('2nd Youth'!F:F,K87),"")))</f>
        <v/>
      </c>
      <c r="G87" s="104" t="str">
        <f t="shared" si="2"/>
        <v/>
      </c>
      <c r="J87" s="139"/>
      <c r="K87" s="68">
        <v>86</v>
      </c>
    </row>
    <row r="88" spans="1:11">
      <c r="A88" s="22" t="str">
        <f>IFERROR(IF(INDEX('2nd Youth'!$A:$F,MATCH('2nd Youth Results'!$E88,'2nd Youth'!$F:$F,0),1)&gt;0,INDEX('2nd Youth'!$A:$F,MATCH('2nd Youth Results'!$E88,'2nd Youth'!$F:$F,0),1),""),"")</f>
        <v>oco</v>
      </c>
      <c r="B88" s="95" t="str">
        <f>IFERROR(IF(INDEX('2nd Youth'!$A:$F,MATCH('2nd Youth Results'!$E88,'2nd Youth'!$F:$F,0),2)&gt;0,INDEX('2nd Youth'!$A:$F,MATCH('2nd Youth Results'!$E88,'2nd Youth'!$F:$F,0),2),""),"")</f>
        <v>Cadence Magnuson</v>
      </c>
      <c r="C88" s="95" t="str">
        <f>IFERROR(IF(INDEX('2nd Youth'!$A:$F,MATCH('2nd Youth Results'!$E88,'2nd Youth'!$F:$F,0),3)&gt;0,INDEX('2nd Youth'!$A:$F,MATCH('2nd Youth Results'!$E88,'2nd Youth'!$F:$F,0),3),""),"")</f>
        <v>BW Dashin and Cashin</v>
      </c>
      <c r="D88" s="96" t="str">
        <f>IFERROR(IF(AND(SMALL('2nd Youth'!F:F,K88)&gt;1000,SMALL('2nd Youth'!F:F,K88)&lt;3000),"nt",IF(SMALL('2nd Youth'!F:F,K88)&gt;3000,"",SMALL('2nd Youth'!F:F,K88))),"")</f>
        <v/>
      </c>
      <c r="E88" s="130" t="str">
        <f>IF(D88="nt",IFERROR(SMALL('2nd Youth'!F:F,K88),""),IF(D88&gt;3000,"",IFERROR(SMALL('2nd Youth'!F:F,K88),"")))</f>
        <v/>
      </c>
      <c r="G88" s="104" t="str">
        <f t="shared" si="2"/>
        <v/>
      </c>
      <c r="J88" s="139"/>
      <c r="K88" s="68">
        <v>87</v>
      </c>
    </row>
    <row r="89" spans="1:11">
      <c r="A89" s="22" t="str">
        <f>IFERROR(IF(INDEX('2nd Youth'!$A:$F,MATCH('2nd Youth Results'!$E89,'2nd Youth'!$F:$F,0),1)&gt;0,INDEX('2nd Youth'!$A:$F,MATCH('2nd Youth Results'!$E89,'2nd Youth'!$F:$F,0),1),""),"")</f>
        <v>oco</v>
      </c>
      <c r="B89" s="95" t="str">
        <f>IFERROR(IF(INDEX('2nd Youth'!$A:$F,MATCH('2nd Youth Results'!$E89,'2nd Youth'!$F:$F,0),2)&gt;0,INDEX('2nd Youth'!$A:$F,MATCH('2nd Youth Results'!$E89,'2nd Youth'!$F:$F,0),2),""),"")</f>
        <v>Cadence Magnuson</v>
      </c>
      <c r="C89" s="95" t="str">
        <f>IFERROR(IF(INDEX('2nd Youth'!$A:$F,MATCH('2nd Youth Results'!$E89,'2nd Youth'!$F:$F,0),3)&gt;0,INDEX('2nd Youth'!$A:$F,MATCH('2nd Youth Results'!$E89,'2nd Youth'!$F:$F,0),3),""),"")</f>
        <v>BW Dashin and Cashin</v>
      </c>
      <c r="D89" s="96" t="str">
        <f>IFERROR(IF(AND(SMALL('2nd Youth'!F:F,K89)&gt;1000,SMALL('2nd Youth'!F:F,K89)&lt;3000),"nt",IF(SMALL('2nd Youth'!F:F,K89)&gt;3000,"",SMALL('2nd Youth'!F:F,K89))),"")</f>
        <v/>
      </c>
      <c r="E89" s="130" t="str">
        <f>IF(D89="nt",IFERROR(SMALL('2nd Youth'!F:F,K89),""),IF(D89&gt;3000,"",IFERROR(SMALL('2nd Youth'!F:F,K89),"")))</f>
        <v/>
      </c>
      <c r="G89" s="104" t="str">
        <f t="shared" si="2"/>
        <v/>
      </c>
      <c r="J89" s="139"/>
      <c r="K89" s="68">
        <v>88</v>
      </c>
    </row>
    <row r="90" spans="1:11">
      <c r="A90" s="22" t="str">
        <f>IFERROR(IF(INDEX('2nd Youth'!$A:$F,MATCH('2nd Youth Results'!$E90,'2nd Youth'!$F:$F,0),1)&gt;0,INDEX('2nd Youth'!$A:$F,MATCH('2nd Youth Results'!$E90,'2nd Youth'!$F:$F,0),1),""),"")</f>
        <v>oco</v>
      </c>
      <c r="B90" s="95" t="str">
        <f>IFERROR(IF(INDEX('2nd Youth'!$A:$F,MATCH('2nd Youth Results'!$E90,'2nd Youth'!$F:$F,0),2)&gt;0,INDEX('2nd Youth'!$A:$F,MATCH('2nd Youth Results'!$E90,'2nd Youth'!$F:$F,0),2),""),"")</f>
        <v>Cadence Magnuson</v>
      </c>
      <c r="C90" s="95" t="str">
        <f>IFERROR(IF(INDEX('2nd Youth'!$A:$F,MATCH('2nd Youth Results'!$E90,'2nd Youth'!$F:$F,0),3)&gt;0,INDEX('2nd Youth'!$A:$F,MATCH('2nd Youth Results'!$E90,'2nd Youth'!$F:$F,0),3),""),"")</f>
        <v>BW Dashin and Cashin</v>
      </c>
      <c r="D90" s="96" t="str">
        <f>IFERROR(IF(AND(SMALL('2nd Youth'!F:F,K90)&gt;1000,SMALL('2nd Youth'!F:F,K90)&lt;3000),"nt",IF(SMALL('2nd Youth'!F:F,K90)&gt;3000,"",SMALL('2nd Youth'!F:F,K90))),"")</f>
        <v/>
      </c>
      <c r="E90" s="130" t="str">
        <f>IF(D90="nt",IFERROR(SMALL('2nd Youth'!F:F,K90),""),IF(D90&gt;3000,"",IFERROR(SMALL('2nd Youth'!F:F,K90),"")))</f>
        <v/>
      </c>
      <c r="G90" s="104" t="str">
        <f t="shared" si="2"/>
        <v/>
      </c>
      <c r="J90" s="139"/>
      <c r="K90" s="68">
        <v>89</v>
      </c>
    </row>
    <row r="91" spans="1:11">
      <c r="A91" s="22" t="str">
        <f>IFERROR(IF(INDEX('2nd Youth'!$A:$F,MATCH('2nd Youth Results'!$E91,'2nd Youth'!$F:$F,0),1)&gt;0,INDEX('2nd Youth'!$A:$F,MATCH('2nd Youth Results'!$E91,'2nd Youth'!$F:$F,0),1),""),"")</f>
        <v>oco</v>
      </c>
      <c r="B91" s="95" t="str">
        <f>IFERROR(IF(INDEX('2nd Youth'!$A:$F,MATCH('2nd Youth Results'!$E91,'2nd Youth'!$F:$F,0),2)&gt;0,INDEX('2nd Youth'!$A:$F,MATCH('2nd Youth Results'!$E91,'2nd Youth'!$F:$F,0),2),""),"")</f>
        <v>Cadence Magnuson</v>
      </c>
      <c r="C91" s="95" t="str">
        <f>IFERROR(IF(INDEX('2nd Youth'!$A:$F,MATCH('2nd Youth Results'!$E91,'2nd Youth'!$F:$F,0),3)&gt;0,INDEX('2nd Youth'!$A:$F,MATCH('2nd Youth Results'!$E91,'2nd Youth'!$F:$F,0),3),""),"")</f>
        <v>BW Dashin and Cashin</v>
      </c>
      <c r="D91" s="96" t="str">
        <f>IFERROR(IF(AND(SMALL('2nd Youth'!F:F,K91)&gt;1000,SMALL('2nd Youth'!F:F,K91)&lt;3000),"nt",IF(SMALL('2nd Youth'!F:F,K91)&gt;3000,"",SMALL('2nd Youth'!F:F,K91))),"")</f>
        <v/>
      </c>
      <c r="E91" s="130" t="str">
        <f>IF(D91="nt",IFERROR(SMALL('2nd Youth'!F:F,K91),""),IF(D91&gt;3000,"",IFERROR(SMALL('2nd Youth'!F:F,K91),"")))</f>
        <v/>
      </c>
      <c r="G91" s="104" t="str">
        <f t="shared" si="2"/>
        <v/>
      </c>
      <c r="J91" s="139"/>
      <c r="K91" s="68">
        <v>90</v>
      </c>
    </row>
    <row r="92" spans="1:11">
      <c r="A92" s="22" t="str">
        <f>IFERROR(IF(INDEX('2nd Youth'!$A:$F,MATCH('2nd Youth Results'!$E92,'2nd Youth'!$F:$F,0),1)&gt;0,INDEX('2nd Youth'!$A:$F,MATCH('2nd Youth Results'!$E92,'2nd Youth'!$F:$F,0),1),""),"")</f>
        <v>oco</v>
      </c>
      <c r="B92" s="95" t="str">
        <f>IFERROR(IF(INDEX('2nd Youth'!$A:$F,MATCH('2nd Youth Results'!$E92,'2nd Youth'!$F:$F,0),2)&gt;0,INDEX('2nd Youth'!$A:$F,MATCH('2nd Youth Results'!$E92,'2nd Youth'!$F:$F,0),2),""),"")</f>
        <v>Cadence Magnuson</v>
      </c>
      <c r="C92" s="95" t="str">
        <f>IFERROR(IF(INDEX('2nd Youth'!$A:$F,MATCH('2nd Youth Results'!$E92,'2nd Youth'!$F:$F,0),3)&gt;0,INDEX('2nd Youth'!$A:$F,MATCH('2nd Youth Results'!$E92,'2nd Youth'!$F:$F,0),3),""),"")</f>
        <v>BW Dashin and Cashin</v>
      </c>
      <c r="D92" s="96" t="str">
        <f>IFERROR(IF(AND(SMALL('2nd Youth'!F:F,K92)&gt;1000,SMALL('2nd Youth'!F:F,K92)&lt;3000),"nt",IF(SMALL('2nd Youth'!F:F,K92)&gt;3000,"",SMALL('2nd Youth'!F:F,K92))),"")</f>
        <v/>
      </c>
      <c r="E92" s="130" t="str">
        <f>IF(D92="nt",IFERROR(SMALL('2nd Youth'!F:F,K92),""),IF(D92&gt;3000,"",IFERROR(SMALL('2nd Youth'!F:F,K92),"")))</f>
        <v/>
      </c>
      <c r="G92" s="104" t="str">
        <f t="shared" si="2"/>
        <v/>
      </c>
      <c r="J92" s="139"/>
      <c r="K92" s="68">
        <v>91</v>
      </c>
    </row>
    <row r="93" spans="1:11">
      <c r="A93" s="22" t="str">
        <f>IFERROR(IF(INDEX('2nd Youth'!$A:$F,MATCH('2nd Youth Results'!$E93,'2nd Youth'!$F:$F,0),1)&gt;0,INDEX('2nd Youth'!$A:$F,MATCH('2nd Youth Results'!$E93,'2nd Youth'!$F:$F,0),1),""),"")</f>
        <v>oco</v>
      </c>
      <c r="B93" s="95" t="str">
        <f>IFERROR(IF(INDEX('2nd Youth'!$A:$F,MATCH('2nd Youth Results'!$E93,'2nd Youth'!$F:$F,0),2)&gt;0,INDEX('2nd Youth'!$A:$F,MATCH('2nd Youth Results'!$E93,'2nd Youth'!$F:$F,0),2),""),"")</f>
        <v>Cadence Magnuson</v>
      </c>
      <c r="C93" s="95" t="str">
        <f>IFERROR(IF(INDEX('2nd Youth'!$A:$F,MATCH('2nd Youth Results'!$E93,'2nd Youth'!$F:$F,0),3)&gt;0,INDEX('2nd Youth'!$A:$F,MATCH('2nd Youth Results'!$E93,'2nd Youth'!$F:$F,0),3),""),"")</f>
        <v>BW Dashin and Cashin</v>
      </c>
      <c r="D93" s="96" t="str">
        <f>IFERROR(IF(AND(SMALL('2nd Youth'!F:F,K93)&gt;1000,SMALL('2nd Youth'!F:F,K93)&lt;3000),"nt",IF(SMALL('2nd Youth'!F:F,K93)&gt;3000,"",SMALL('2nd Youth'!F:F,K93))),"")</f>
        <v/>
      </c>
      <c r="E93" s="130" t="str">
        <f>IF(D93="nt",IFERROR(SMALL('2nd Youth'!F:F,K93),""),IF(D93&gt;3000,"",IFERROR(SMALL('2nd Youth'!F:F,K93),"")))</f>
        <v/>
      </c>
      <c r="G93" s="104" t="str">
        <f t="shared" si="2"/>
        <v/>
      </c>
      <c r="J93" s="139"/>
      <c r="K93" s="68">
        <v>92</v>
      </c>
    </row>
    <row r="94" spans="1:11">
      <c r="A94" s="22" t="str">
        <f>IFERROR(IF(INDEX('2nd Youth'!$A:$F,MATCH('2nd Youth Results'!$E94,'2nd Youth'!$F:$F,0),1)&gt;0,INDEX('2nd Youth'!$A:$F,MATCH('2nd Youth Results'!$E94,'2nd Youth'!$F:$F,0),1),""),"")</f>
        <v>oco</v>
      </c>
      <c r="B94" s="95" t="str">
        <f>IFERROR(IF(INDEX('2nd Youth'!$A:$F,MATCH('2nd Youth Results'!$E94,'2nd Youth'!$F:$F,0),2)&gt;0,INDEX('2nd Youth'!$A:$F,MATCH('2nd Youth Results'!$E94,'2nd Youth'!$F:$F,0),2),""),"")</f>
        <v>Cadence Magnuson</v>
      </c>
      <c r="C94" s="95" t="str">
        <f>IFERROR(IF(INDEX('2nd Youth'!$A:$F,MATCH('2nd Youth Results'!$E94,'2nd Youth'!$F:$F,0),3)&gt;0,INDEX('2nd Youth'!$A:$F,MATCH('2nd Youth Results'!$E94,'2nd Youth'!$F:$F,0),3),""),"")</f>
        <v>BW Dashin and Cashin</v>
      </c>
      <c r="D94" s="96" t="str">
        <f>IFERROR(IF(AND(SMALL('2nd Youth'!F:F,K94)&gt;1000,SMALL('2nd Youth'!F:F,K94)&lt;3000),"nt",IF(SMALL('2nd Youth'!F:F,K94)&gt;3000,"",SMALL('2nd Youth'!F:F,K94))),"")</f>
        <v/>
      </c>
      <c r="E94" s="130" t="str">
        <f>IF(D94="nt",IFERROR(SMALL('2nd Youth'!F:F,K94),""),IF(D94&gt;3000,"",IFERROR(SMALL('2nd Youth'!F:F,K94),"")))</f>
        <v/>
      </c>
      <c r="G94" s="104" t="str">
        <f t="shared" si="2"/>
        <v/>
      </c>
      <c r="J94" s="139"/>
      <c r="K94" s="68">
        <v>93</v>
      </c>
    </row>
    <row r="95" spans="1:11">
      <c r="A95" s="22" t="str">
        <f>IFERROR(IF(INDEX('2nd Youth'!$A:$F,MATCH('2nd Youth Results'!$E95,'2nd Youth'!$F:$F,0),1)&gt;0,INDEX('2nd Youth'!$A:$F,MATCH('2nd Youth Results'!$E95,'2nd Youth'!$F:$F,0),1),""),"")</f>
        <v>oco</v>
      </c>
      <c r="B95" s="95" t="str">
        <f>IFERROR(IF(INDEX('2nd Youth'!$A:$F,MATCH('2nd Youth Results'!$E95,'2nd Youth'!$F:$F,0),2)&gt;0,INDEX('2nd Youth'!$A:$F,MATCH('2nd Youth Results'!$E95,'2nd Youth'!$F:$F,0),2),""),"")</f>
        <v>Cadence Magnuson</v>
      </c>
      <c r="C95" s="95" t="str">
        <f>IFERROR(IF(INDEX('2nd Youth'!$A:$F,MATCH('2nd Youth Results'!$E95,'2nd Youth'!$F:$F,0),3)&gt;0,INDEX('2nd Youth'!$A:$F,MATCH('2nd Youth Results'!$E95,'2nd Youth'!$F:$F,0),3),""),"")</f>
        <v>BW Dashin and Cashin</v>
      </c>
      <c r="D95" s="96" t="str">
        <f>IFERROR(IF(AND(SMALL('2nd Youth'!F:F,K95)&gt;1000,SMALL('2nd Youth'!F:F,K95)&lt;3000),"nt",IF(SMALL('2nd Youth'!F:F,K95)&gt;3000,"",SMALL('2nd Youth'!F:F,K95))),"")</f>
        <v/>
      </c>
      <c r="E95" s="130" t="str">
        <f>IF(D95="nt",IFERROR(SMALL('2nd Youth'!F:F,K95),""),IF(D95&gt;3000,"",IFERROR(SMALL('2nd Youth'!F:F,K95),"")))</f>
        <v/>
      </c>
      <c r="G95" s="104" t="str">
        <f t="shared" si="2"/>
        <v/>
      </c>
      <c r="J95" s="139"/>
      <c r="K95" s="68">
        <v>94</v>
      </c>
    </row>
    <row r="96" spans="1:11">
      <c r="A96" s="22" t="str">
        <f>IFERROR(IF(INDEX('2nd Youth'!$A:$F,MATCH('2nd Youth Results'!$E96,'2nd Youth'!$F:$F,0),1)&gt;0,INDEX('2nd Youth'!$A:$F,MATCH('2nd Youth Results'!$E96,'2nd Youth'!$F:$F,0),1),""),"")</f>
        <v>oco</v>
      </c>
      <c r="B96" s="95" t="str">
        <f>IFERROR(IF(INDEX('2nd Youth'!$A:$F,MATCH('2nd Youth Results'!$E96,'2nd Youth'!$F:$F,0),2)&gt;0,INDEX('2nd Youth'!$A:$F,MATCH('2nd Youth Results'!$E96,'2nd Youth'!$F:$F,0),2),""),"")</f>
        <v>Cadence Magnuson</v>
      </c>
      <c r="C96" s="95" t="str">
        <f>IFERROR(IF(INDEX('2nd Youth'!$A:$F,MATCH('2nd Youth Results'!$E96,'2nd Youth'!$F:$F,0),3)&gt;0,INDEX('2nd Youth'!$A:$F,MATCH('2nd Youth Results'!$E96,'2nd Youth'!$F:$F,0),3),""),"")</f>
        <v>BW Dashin and Cashin</v>
      </c>
      <c r="D96" s="96" t="str">
        <f>IFERROR(IF(AND(SMALL('2nd Youth'!F:F,K96)&gt;1000,SMALL('2nd Youth'!F:F,K96)&lt;3000),"nt",IF(SMALL('2nd Youth'!F:F,K96)&gt;3000,"",SMALL('2nd Youth'!F:F,K96))),"")</f>
        <v/>
      </c>
      <c r="E96" s="130" t="str">
        <f>IF(D96="nt",IFERROR(SMALL('2nd Youth'!F:F,K96),""),IF(D96&gt;3000,"",IFERROR(SMALL('2nd Youth'!F:F,K96),"")))</f>
        <v/>
      </c>
      <c r="G96" s="104" t="str">
        <f t="shared" si="2"/>
        <v/>
      </c>
      <c r="J96" s="139"/>
      <c r="K96" s="68">
        <v>95</v>
      </c>
    </row>
    <row r="97" spans="1:11">
      <c r="A97" s="22" t="str">
        <f>IFERROR(IF(INDEX('2nd Youth'!$A:$F,MATCH('2nd Youth Results'!$E97,'2nd Youth'!$F:$F,0),1)&gt;0,INDEX('2nd Youth'!$A:$F,MATCH('2nd Youth Results'!$E97,'2nd Youth'!$F:$F,0),1),""),"")</f>
        <v>oco</v>
      </c>
      <c r="B97" s="95" t="str">
        <f>IFERROR(IF(INDEX('2nd Youth'!$A:$F,MATCH('2nd Youth Results'!$E97,'2nd Youth'!$F:$F,0),2)&gt;0,INDEX('2nd Youth'!$A:$F,MATCH('2nd Youth Results'!$E97,'2nd Youth'!$F:$F,0),2),""),"")</f>
        <v>Cadence Magnuson</v>
      </c>
      <c r="C97" s="95" t="str">
        <f>IFERROR(IF(INDEX('2nd Youth'!$A:$F,MATCH('2nd Youth Results'!$E97,'2nd Youth'!$F:$F,0),3)&gt;0,INDEX('2nd Youth'!$A:$F,MATCH('2nd Youth Results'!$E97,'2nd Youth'!$F:$F,0),3),""),"")</f>
        <v>BW Dashin and Cashin</v>
      </c>
      <c r="D97" s="96" t="str">
        <f>IFERROR(IF(AND(SMALL('2nd Youth'!F:F,K97)&gt;1000,SMALL('2nd Youth'!F:F,K97)&lt;3000),"nt",IF(SMALL('2nd Youth'!F:F,K97)&gt;3000,"",SMALL('2nd Youth'!F:F,K97))),"")</f>
        <v/>
      </c>
      <c r="E97" s="130" t="str">
        <f>IF(D97="nt",IFERROR(SMALL('2nd Youth'!F:F,K97),""),IF(D97&gt;3000,"",IFERROR(SMALL('2nd Youth'!F:F,K97),"")))</f>
        <v/>
      </c>
      <c r="G97" s="104" t="str">
        <f t="shared" si="2"/>
        <v/>
      </c>
      <c r="J97" s="139"/>
      <c r="K97" s="68">
        <v>96</v>
      </c>
    </row>
    <row r="98" spans="1:11">
      <c r="A98" s="22" t="str">
        <f>IFERROR(IF(INDEX('2nd Youth'!$A:$F,MATCH('2nd Youth Results'!$E98,'2nd Youth'!$F:$F,0),1)&gt;0,INDEX('2nd Youth'!$A:$F,MATCH('2nd Youth Results'!$E98,'2nd Youth'!$F:$F,0),1),""),"")</f>
        <v>oco</v>
      </c>
      <c r="B98" s="95" t="str">
        <f>IFERROR(IF(INDEX('2nd Youth'!$A:$F,MATCH('2nd Youth Results'!$E98,'2nd Youth'!$F:$F,0),2)&gt;0,INDEX('2nd Youth'!$A:$F,MATCH('2nd Youth Results'!$E98,'2nd Youth'!$F:$F,0),2),""),"")</f>
        <v>Cadence Magnuson</v>
      </c>
      <c r="C98" s="95" t="str">
        <f>IFERROR(IF(INDEX('2nd Youth'!$A:$F,MATCH('2nd Youth Results'!$E98,'2nd Youth'!$F:$F,0),3)&gt;0,INDEX('2nd Youth'!$A:$F,MATCH('2nd Youth Results'!$E98,'2nd Youth'!$F:$F,0),3),""),"")</f>
        <v>BW Dashin and Cashin</v>
      </c>
      <c r="D98" s="96" t="str">
        <f>IFERROR(IF(AND(SMALL('2nd Youth'!F:F,K98)&gt;1000,SMALL('2nd Youth'!F:F,K98)&lt;3000),"nt",IF(SMALL('2nd Youth'!F:F,K98)&gt;3000,"",SMALL('2nd Youth'!F:F,K98))),"")</f>
        <v/>
      </c>
      <c r="E98" s="130" t="str">
        <f>IF(D98="nt",IFERROR(SMALL('2nd Youth'!F:F,K98),""),IF(D98&gt;3000,"",IFERROR(SMALL('2nd Youth'!F:F,K98),"")))</f>
        <v/>
      </c>
      <c r="G98" s="104" t="str">
        <f t="shared" si="2"/>
        <v/>
      </c>
      <c r="J98" s="139"/>
      <c r="K98" s="68">
        <v>97</v>
      </c>
    </row>
    <row r="99" spans="1:11">
      <c r="A99" s="22" t="str">
        <f>IFERROR(IF(INDEX('2nd Youth'!$A:$F,MATCH('2nd Youth Results'!$E99,'2nd Youth'!$F:$F,0),1)&gt;0,INDEX('2nd Youth'!$A:$F,MATCH('2nd Youth Results'!$E99,'2nd Youth'!$F:$F,0),1),""),"")</f>
        <v>oco</v>
      </c>
      <c r="B99" s="95" t="str">
        <f>IFERROR(IF(INDEX('2nd Youth'!$A:$F,MATCH('2nd Youth Results'!$E99,'2nd Youth'!$F:$F,0),2)&gt;0,INDEX('2nd Youth'!$A:$F,MATCH('2nd Youth Results'!$E99,'2nd Youth'!$F:$F,0),2),""),"")</f>
        <v>Cadence Magnuson</v>
      </c>
      <c r="C99" s="95" t="str">
        <f>IFERROR(IF(INDEX('2nd Youth'!$A:$F,MATCH('2nd Youth Results'!$E99,'2nd Youth'!$F:$F,0),3)&gt;0,INDEX('2nd Youth'!$A:$F,MATCH('2nd Youth Results'!$E99,'2nd Youth'!$F:$F,0),3),""),"")</f>
        <v>BW Dashin and Cashin</v>
      </c>
      <c r="D99" s="96" t="str">
        <f>IFERROR(IF(AND(SMALL('2nd Youth'!F:F,K99)&gt;1000,SMALL('2nd Youth'!F:F,K99)&lt;3000),"nt",IF(SMALL('2nd Youth'!F:F,K99)&gt;3000,"",SMALL('2nd Youth'!F:F,K99))),"")</f>
        <v/>
      </c>
      <c r="E99" s="130" t="str">
        <f>IF(D99="nt",IFERROR(SMALL('2nd Youth'!F:F,K99),""),IF(D99&gt;3000,"",IFERROR(SMALL('2nd Youth'!F:F,K99),"")))</f>
        <v/>
      </c>
      <c r="G99" s="104" t="str">
        <f t="shared" si="2"/>
        <v/>
      </c>
      <c r="J99" s="139"/>
      <c r="K99" s="68">
        <v>98</v>
      </c>
    </row>
    <row r="100" spans="1:11">
      <c r="A100" s="22" t="str">
        <f>IFERROR(IF(INDEX('2nd Youth'!$A:$F,MATCH('2nd Youth Results'!$E100,'2nd Youth'!$F:$F,0),1)&gt;0,INDEX('2nd Youth'!$A:$F,MATCH('2nd Youth Results'!$E100,'2nd Youth'!$F:$F,0),1),""),"")</f>
        <v>oco</v>
      </c>
      <c r="B100" s="95" t="str">
        <f>IFERROR(IF(INDEX('2nd Youth'!$A:$F,MATCH('2nd Youth Results'!$E100,'2nd Youth'!$F:$F,0),2)&gt;0,INDEX('2nd Youth'!$A:$F,MATCH('2nd Youth Results'!$E100,'2nd Youth'!$F:$F,0),2),""),"")</f>
        <v>Cadence Magnuson</v>
      </c>
      <c r="C100" s="95" t="str">
        <f>IFERROR(IF(INDEX('2nd Youth'!$A:$F,MATCH('2nd Youth Results'!$E100,'2nd Youth'!$F:$F,0),3)&gt;0,INDEX('2nd Youth'!$A:$F,MATCH('2nd Youth Results'!$E100,'2nd Youth'!$F:$F,0),3),""),"")</f>
        <v>BW Dashin and Cashin</v>
      </c>
      <c r="D100" s="96" t="str">
        <f>IFERROR(IF(AND(SMALL('2nd Youth'!F:F,K100)&gt;1000,SMALL('2nd Youth'!F:F,K100)&lt;3000),"nt",IF(SMALL('2nd Youth'!F:F,K100)&gt;3000,"",SMALL('2nd Youth'!F:F,K100))),"")</f>
        <v/>
      </c>
      <c r="E100" s="130" t="str">
        <f>IF(D100="nt",IFERROR(SMALL('2nd Youth'!F:F,K100),""),IF(D100&gt;3000,"",IFERROR(SMALL('2nd Youth'!F:F,K100),"")))</f>
        <v/>
      </c>
      <c r="G100" s="104" t="str">
        <f t="shared" si="2"/>
        <v/>
      </c>
      <c r="J100" s="139"/>
      <c r="K100" s="68">
        <v>99</v>
      </c>
    </row>
    <row r="101" spans="1:11">
      <c r="A101" s="22" t="str">
        <f>IFERROR(IF(INDEX('2nd Youth'!$A:$F,MATCH('2nd Youth Results'!$E101,'2nd Youth'!$F:$F,0),1)&gt;0,INDEX('2nd Youth'!$A:$F,MATCH('2nd Youth Results'!$E101,'2nd Youth'!$F:$F,0),1),""),"")</f>
        <v>oco</v>
      </c>
      <c r="B101" s="95" t="str">
        <f>IFERROR(IF(INDEX('2nd Youth'!$A:$F,MATCH('2nd Youth Results'!$E101,'2nd Youth'!$F:$F,0),2)&gt;0,INDEX('2nd Youth'!$A:$F,MATCH('2nd Youth Results'!$E101,'2nd Youth'!$F:$F,0),2),""),"")</f>
        <v>Cadence Magnuson</v>
      </c>
      <c r="C101" s="95" t="str">
        <f>IFERROR(IF(INDEX('2nd Youth'!$A:$F,MATCH('2nd Youth Results'!$E101,'2nd Youth'!$F:$F,0),3)&gt;0,INDEX('2nd Youth'!$A:$F,MATCH('2nd Youth Results'!$E101,'2nd Youth'!$F:$F,0),3),""),"")</f>
        <v>BW Dashin and Cashin</v>
      </c>
      <c r="D101" s="96" t="str">
        <f>IFERROR(IF(AND(SMALL('2nd Youth'!F:F,K101)&gt;1000,SMALL('2nd Youth'!F:F,K101)&lt;3000),"nt",IF(SMALL('2nd Youth'!F:F,K101)&gt;3000,"",SMALL('2nd Youth'!F:F,K101))),"")</f>
        <v/>
      </c>
      <c r="E101" s="130" t="str">
        <f>IF(D101="nt",IFERROR(SMALL('2nd Youth'!F:F,K101),""),IF(D101&gt;3000,"",IFERROR(SMALL('2nd Youth'!F:F,K101),"")))</f>
        <v/>
      </c>
      <c r="G101" s="104" t="str">
        <f t="shared" si="2"/>
        <v/>
      </c>
      <c r="J101" s="139"/>
      <c r="K101" s="68">
        <v>100</v>
      </c>
    </row>
    <row r="102" spans="1:11">
      <c r="A102" s="22" t="str">
        <f>IFERROR(IF(INDEX('2nd Youth'!$A:$F,MATCH('2nd Youth Results'!$E102,'2nd Youth'!$F:$F,0),1)&gt;0,INDEX('2nd Youth'!$A:$F,MATCH('2nd Youth Results'!$E102,'2nd Youth'!$F:$F,0),1),""),"")</f>
        <v>oco</v>
      </c>
      <c r="B102" s="95" t="str">
        <f>IFERROR(IF(INDEX('2nd Youth'!$A:$F,MATCH('2nd Youth Results'!$E102,'2nd Youth'!$F:$F,0),2)&gt;0,INDEX('2nd Youth'!$A:$F,MATCH('2nd Youth Results'!$E102,'2nd Youth'!$F:$F,0),2),""),"")</f>
        <v>Cadence Magnuson</v>
      </c>
      <c r="C102" s="95" t="str">
        <f>IFERROR(IF(INDEX('2nd Youth'!$A:$F,MATCH('2nd Youth Results'!$E102,'2nd Youth'!$F:$F,0),3)&gt;0,INDEX('2nd Youth'!$A:$F,MATCH('2nd Youth Results'!$E102,'2nd Youth'!$F:$F,0),3),""),"")</f>
        <v>BW Dashin and Cashin</v>
      </c>
      <c r="D102" s="96" t="str">
        <f>IFERROR(IF(AND(SMALL('2nd Youth'!F:F,K102)&gt;1000,SMALL('2nd Youth'!F:F,K102)&lt;3000),"nt",IF(SMALL('2nd Youth'!F:F,K102)&gt;3000,"",SMALL('2nd Youth'!F:F,K102))),"")</f>
        <v/>
      </c>
      <c r="E102" s="130" t="str">
        <f>IF(D102="nt",IFERROR(SMALL('2nd Youth'!F:F,K102),""),IF(D102&gt;3000,"",IFERROR(SMALL('2nd Youth'!F:F,K102),"")))</f>
        <v/>
      </c>
      <c r="G102" s="104" t="str">
        <f t="shared" si="2"/>
        <v/>
      </c>
      <c r="J102" s="139"/>
      <c r="K102" s="68">
        <v>101</v>
      </c>
    </row>
    <row r="103" spans="1:11">
      <c r="A103" s="22" t="str">
        <f>IFERROR(IF(INDEX('2nd Youth'!$A:$F,MATCH('2nd Youth Results'!$E103,'2nd Youth'!$F:$F,0),1)&gt;0,INDEX('2nd Youth'!$A:$F,MATCH('2nd Youth Results'!$E103,'2nd Youth'!$F:$F,0),1),""),"")</f>
        <v>oco</v>
      </c>
      <c r="B103" s="95" t="str">
        <f>IFERROR(IF(INDEX('2nd Youth'!$A:$F,MATCH('2nd Youth Results'!$E103,'2nd Youth'!$F:$F,0),2)&gt;0,INDEX('2nd Youth'!$A:$F,MATCH('2nd Youth Results'!$E103,'2nd Youth'!$F:$F,0),2),""),"")</f>
        <v>Cadence Magnuson</v>
      </c>
      <c r="C103" s="95" t="str">
        <f>IFERROR(IF(INDEX('2nd Youth'!$A:$F,MATCH('2nd Youth Results'!$E103,'2nd Youth'!$F:$F,0),3)&gt;0,INDEX('2nd Youth'!$A:$F,MATCH('2nd Youth Results'!$E103,'2nd Youth'!$F:$F,0),3),""),"")</f>
        <v>BW Dashin and Cashin</v>
      </c>
      <c r="D103" s="96" t="str">
        <f>IFERROR(IF(AND(SMALL('2nd Youth'!F:F,K103)&gt;1000,SMALL('2nd Youth'!F:F,K103)&lt;3000),"nt",IF(SMALL('2nd Youth'!F:F,K103)&gt;3000,"",SMALL('2nd Youth'!F:F,K103))),"")</f>
        <v/>
      </c>
      <c r="E103" s="130" t="str">
        <f>IF(D103="nt",IFERROR(SMALL('2nd Youth'!F:F,K103),""),IF(D103&gt;3000,"",IFERROR(SMALL('2nd Youth'!F:F,K103),"")))</f>
        <v/>
      </c>
      <c r="G103" s="104" t="str">
        <f t="shared" si="2"/>
        <v/>
      </c>
      <c r="J103" s="139"/>
      <c r="K103" s="68">
        <v>102</v>
      </c>
    </row>
    <row r="104" spans="1:11">
      <c r="A104" s="22" t="str">
        <f>IFERROR(IF(INDEX('2nd Youth'!$A:$F,MATCH('2nd Youth Results'!$E104,'2nd Youth'!$F:$F,0),1)&gt;0,INDEX('2nd Youth'!$A:$F,MATCH('2nd Youth Results'!$E104,'2nd Youth'!$F:$F,0),1),""),"")</f>
        <v>oco</v>
      </c>
      <c r="B104" s="95" t="str">
        <f>IFERROR(IF(INDEX('2nd Youth'!$A:$F,MATCH('2nd Youth Results'!$E104,'2nd Youth'!$F:$F,0),2)&gt;0,INDEX('2nd Youth'!$A:$F,MATCH('2nd Youth Results'!$E104,'2nd Youth'!$F:$F,0),2),""),"")</f>
        <v>Cadence Magnuson</v>
      </c>
      <c r="C104" s="95" t="str">
        <f>IFERROR(IF(INDEX('2nd Youth'!$A:$F,MATCH('2nd Youth Results'!$E104,'2nd Youth'!$F:$F,0),3)&gt;0,INDEX('2nd Youth'!$A:$F,MATCH('2nd Youth Results'!$E104,'2nd Youth'!$F:$F,0),3),""),"")</f>
        <v>BW Dashin and Cashin</v>
      </c>
      <c r="D104" s="96" t="str">
        <f>IFERROR(IF(AND(SMALL('2nd Youth'!F:F,K104)&gt;1000,SMALL('2nd Youth'!F:F,K104)&lt;3000),"nt",IF(SMALL('2nd Youth'!F:F,K104)&gt;3000,"",SMALL('2nd Youth'!F:F,K104))),"")</f>
        <v/>
      </c>
      <c r="E104" s="130" t="str">
        <f>IF(D104="nt",IFERROR(SMALL('2nd Youth'!F:F,K104),""),IF(D104&gt;3000,"",IFERROR(SMALL('2nd Youth'!F:F,K104),"")))</f>
        <v/>
      </c>
      <c r="G104" s="104" t="str">
        <f t="shared" si="2"/>
        <v/>
      </c>
      <c r="J104" s="139"/>
      <c r="K104" s="68">
        <v>103</v>
      </c>
    </row>
    <row r="105" spans="1:11">
      <c r="A105" s="22" t="str">
        <f>IFERROR(IF(INDEX('2nd Youth'!$A:$F,MATCH('2nd Youth Results'!$E105,'2nd Youth'!$F:$F,0),1)&gt;0,INDEX('2nd Youth'!$A:$F,MATCH('2nd Youth Results'!$E105,'2nd Youth'!$F:$F,0),1),""),"")</f>
        <v>oco</v>
      </c>
      <c r="B105" s="95" t="str">
        <f>IFERROR(IF(INDEX('2nd Youth'!$A:$F,MATCH('2nd Youth Results'!$E105,'2nd Youth'!$F:$F,0),2)&gt;0,INDEX('2nd Youth'!$A:$F,MATCH('2nd Youth Results'!$E105,'2nd Youth'!$F:$F,0),2),""),"")</f>
        <v>Cadence Magnuson</v>
      </c>
      <c r="C105" s="95" t="str">
        <f>IFERROR(IF(INDEX('2nd Youth'!$A:$F,MATCH('2nd Youth Results'!$E105,'2nd Youth'!$F:$F,0),3)&gt;0,INDEX('2nd Youth'!$A:$F,MATCH('2nd Youth Results'!$E105,'2nd Youth'!$F:$F,0),3),""),"")</f>
        <v>BW Dashin and Cashin</v>
      </c>
      <c r="D105" s="96" t="str">
        <f>IFERROR(IF(AND(SMALL('2nd Youth'!F:F,K105)&gt;1000,SMALL('2nd Youth'!F:F,K105)&lt;3000),"nt",IF(SMALL('2nd Youth'!F:F,K105)&gt;3000,"",SMALL('2nd Youth'!F:F,K105))),"")</f>
        <v/>
      </c>
      <c r="E105" s="130" t="str">
        <f>IF(D105="nt",IFERROR(SMALL('2nd Youth'!F:F,K105),""),IF(D105&gt;3000,"",IFERROR(SMALL('2nd Youth'!F:F,K105),"")))</f>
        <v/>
      </c>
      <c r="G105" s="104" t="str">
        <f t="shared" si="2"/>
        <v/>
      </c>
      <c r="J105" s="139"/>
      <c r="K105" s="68">
        <v>104</v>
      </c>
    </row>
    <row r="106" spans="1:11">
      <c r="A106" s="22" t="str">
        <f>IFERROR(IF(INDEX('2nd Youth'!$A:$F,MATCH('2nd Youth Results'!$E106,'2nd Youth'!$F:$F,0),1)&gt;0,INDEX('2nd Youth'!$A:$F,MATCH('2nd Youth Results'!$E106,'2nd Youth'!$F:$F,0),1),""),"")</f>
        <v>oco</v>
      </c>
      <c r="B106" s="95" t="str">
        <f>IFERROR(IF(INDEX('2nd Youth'!$A:$F,MATCH('2nd Youth Results'!$E106,'2nd Youth'!$F:$F,0),2)&gt;0,INDEX('2nd Youth'!$A:$F,MATCH('2nd Youth Results'!$E106,'2nd Youth'!$F:$F,0),2),""),"")</f>
        <v>Cadence Magnuson</v>
      </c>
      <c r="C106" s="95" t="str">
        <f>IFERROR(IF(INDEX('2nd Youth'!$A:$F,MATCH('2nd Youth Results'!$E106,'2nd Youth'!$F:$F,0),3)&gt;0,INDEX('2nd Youth'!$A:$F,MATCH('2nd Youth Results'!$E106,'2nd Youth'!$F:$F,0),3),""),"")</f>
        <v>BW Dashin and Cashin</v>
      </c>
      <c r="D106" s="96" t="str">
        <f>IFERROR(IF(AND(SMALL('2nd Youth'!F:F,K106)&gt;1000,SMALL('2nd Youth'!F:F,K106)&lt;3000),"nt",IF(SMALL('2nd Youth'!F:F,K106)&gt;3000,"",SMALL('2nd Youth'!F:F,K106))),"")</f>
        <v/>
      </c>
      <c r="E106" s="130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39"/>
      <c r="K106" s="68">
        <v>105</v>
      </c>
    </row>
    <row r="107" spans="1:11">
      <c r="A107" s="22" t="str">
        <f>IFERROR(IF(INDEX('2nd Youth'!$A:$F,MATCH('2nd Youth Results'!$E107,'2nd Youth'!$F:$F,0),1)&gt;0,INDEX('2nd Youth'!$A:$F,MATCH('2nd Youth Results'!$E107,'2nd Youth'!$F:$F,0),1),""),"")</f>
        <v>oco</v>
      </c>
      <c r="B107" s="95" t="str">
        <f>IFERROR(IF(INDEX('2nd Youth'!$A:$F,MATCH('2nd Youth Results'!$E107,'2nd Youth'!$F:$F,0),2)&gt;0,INDEX('2nd Youth'!$A:$F,MATCH('2nd Youth Results'!$E107,'2nd Youth'!$F:$F,0),2),""),"")</f>
        <v>Cadence Magnuson</v>
      </c>
      <c r="C107" s="95" t="str">
        <f>IFERROR(IF(INDEX('2nd Youth'!$A:$F,MATCH('2nd Youth Results'!$E107,'2nd Youth'!$F:$F,0),3)&gt;0,INDEX('2nd Youth'!$A:$F,MATCH('2nd Youth Results'!$E107,'2nd Youth'!$F:$F,0),3),""),"")</f>
        <v>BW Dashin and Cashin</v>
      </c>
      <c r="D107" s="96" t="str">
        <f>IFERROR(IF(AND(SMALL('2nd Youth'!F:F,K107)&gt;1000,SMALL('2nd Youth'!F:F,K107)&lt;3000),"nt",IF(SMALL('2nd Youth'!F:F,K107)&gt;3000,"",SMALL('2nd Youth'!F:F,K107))),"")</f>
        <v/>
      </c>
      <c r="E107" s="130" t="str">
        <f>IF(D107="nt",IFERROR(SMALL('2nd Youth'!F:F,K107),""),IF(D107&gt;3000,"",IFERROR(SMALL('2nd Youth'!F:F,K107),"")))</f>
        <v/>
      </c>
      <c r="G107" s="104" t="str">
        <f t="shared" si="2"/>
        <v/>
      </c>
      <c r="J107" s="139"/>
      <c r="K107" s="68">
        <v>106</v>
      </c>
    </row>
    <row r="108" spans="1:11">
      <c r="A108" s="22" t="str">
        <f>IFERROR(IF(INDEX('2nd Youth'!$A:$F,MATCH('2nd Youth Results'!$E108,'2nd Youth'!$F:$F,0),1)&gt;0,INDEX('2nd Youth'!$A:$F,MATCH('2nd Youth Results'!$E108,'2nd Youth'!$F:$F,0),1),""),"")</f>
        <v>oco</v>
      </c>
      <c r="B108" s="95" t="str">
        <f>IFERROR(IF(INDEX('2nd Youth'!$A:$F,MATCH('2nd Youth Results'!$E108,'2nd Youth'!$F:$F,0),2)&gt;0,INDEX('2nd Youth'!$A:$F,MATCH('2nd Youth Results'!$E108,'2nd Youth'!$F:$F,0),2),""),"")</f>
        <v>Cadence Magnuson</v>
      </c>
      <c r="C108" s="95" t="str">
        <f>IFERROR(IF(INDEX('2nd Youth'!$A:$F,MATCH('2nd Youth Results'!$E108,'2nd Youth'!$F:$F,0),3)&gt;0,INDEX('2nd Youth'!$A:$F,MATCH('2nd Youth Results'!$E108,'2nd Youth'!$F:$F,0),3),""),"")</f>
        <v>BW Dashin and Cashin</v>
      </c>
      <c r="D108" s="96" t="str">
        <f>IFERROR(IF(AND(SMALL('2nd Youth'!F:F,K108)&gt;1000,SMALL('2nd Youth'!F:F,K108)&lt;3000),"nt",IF(SMALL('2nd Youth'!F:F,K108)&gt;3000,"",SMALL('2nd Youth'!F:F,K108))),"")</f>
        <v/>
      </c>
      <c r="E108" s="130" t="str">
        <f>IF(D108="nt",IFERROR(SMALL('2nd Youth'!F:F,K108),""),IF(D108&gt;3000,"",IFERROR(SMALL('2nd Youth'!F:F,K108),"")))</f>
        <v/>
      </c>
      <c r="G108" s="104" t="str">
        <f t="shared" si="2"/>
        <v/>
      </c>
      <c r="J108" s="139"/>
      <c r="K108" s="68">
        <v>107</v>
      </c>
    </row>
    <row r="109" spans="1:11">
      <c r="A109" s="22" t="str">
        <f>IFERROR(IF(INDEX('2nd Youth'!$A:$F,MATCH('2nd Youth Results'!$E109,'2nd Youth'!$F:$F,0),1)&gt;0,INDEX('2nd Youth'!$A:$F,MATCH('2nd Youth Results'!$E109,'2nd Youth'!$F:$F,0),1),""),"")</f>
        <v>oco</v>
      </c>
      <c r="B109" s="95" t="str">
        <f>IFERROR(IF(INDEX('2nd Youth'!$A:$F,MATCH('2nd Youth Results'!$E109,'2nd Youth'!$F:$F,0),2)&gt;0,INDEX('2nd Youth'!$A:$F,MATCH('2nd Youth Results'!$E109,'2nd Youth'!$F:$F,0),2),""),"")</f>
        <v>Cadence Magnuson</v>
      </c>
      <c r="C109" s="95" t="str">
        <f>IFERROR(IF(INDEX('2nd Youth'!$A:$F,MATCH('2nd Youth Results'!$E109,'2nd Youth'!$F:$F,0),3)&gt;0,INDEX('2nd Youth'!$A:$F,MATCH('2nd Youth Results'!$E109,'2nd Youth'!$F:$F,0),3),""),"")</f>
        <v>BW Dashin and Cashin</v>
      </c>
      <c r="D109" s="96" t="str">
        <f>IFERROR(IF(AND(SMALL('2nd Youth'!F:F,K109)&gt;1000,SMALL('2nd Youth'!F:F,K109)&lt;3000),"nt",IF(SMALL('2nd Youth'!F:F,K109)&gt;3000,"",SMALL('2nd Youth'!F:F,K109))),"")</f>
        <v/>
      </c>
      <c r="E109" s="130" t="str">
        <f>IF(D109="nt",IFERROR(SMALL('2nd Youth'!F:F,K109),""),IF(D109&gt;3000,"",IFERROR(SMALL('2nd Youth'!F:F,K109),"")))</f>
        <v/>
      </c>
      <c r="G109" s="104" t="str">
        <f t="shared" si="2"/>
        <v/>
      </c>
      <c r="J109" s="139"/>
      <c r="K109" s="68">
        <v>108</v>
      </c>
    </row>
    <row r="110" spans="1:11">
      <c r="A110" s="22" t="str">
        <f>IFERROR(IF(INDEX('2nd Youth'!$A:$F,MATCH('2nd Youth Results'!$E110,'2nd Youth'!$F:$F,0),1)&gt;0,INDEX('2nd Youth'!$A:$F,MATCH('2nd Youth Results'!$E110,'2nd Youth'!$F:$F,0),1),""),"")</f>
        <v>oco</v>
      </c>
      <c r="B110" s="95" t="str">
        <f>IFERROR(IF(INDEX('2nd Youth'!$A:$F,MATCH('2nd Youth Results'!$E110,'2nd Youth'!$F:$F,0),2)&gt;0,INDEX('2nd Youth'!$A:$F,MATCH('2nd Youth Results'!$E110,'2nd Youth'!$F:$F,0),2),""),"")</f>
        <v>Cadence Magnuson</v>
      </c>
      <c r="C110" s="95" t="str">
        <f>IFERROR(IF(INDEX('2nd Youth'!$A:$F,MATCH('2nd Youth Results'!$E110,'2nd Youth'!$F:$F,0),3)&gt;0,INDEX('2nd Youth'!$A:$F,MATCH('2nd Youth Results'!$E110,'2nd Youth'!$F:$F,0),3),""),"")</f>
        <v>BW Dashin and Cashin</v>
      </c>
      <c r="D110" s="96" t="str">
        <f>IFERROR(IF(AND(SMALL('2nd Youth'!F:F,K110)&gt;1000,SMALL('2nd Youth'!F:F,K110)&lt;3000),"nt",IF(SMALL('2nd Youth'!F:F,K110)&gt;3000,"",SMALL('2nd Youth'!F:F,K110))),"")</f>
        <v/>
      </c>
      <c r="E110" s="130" t="str">
        <f>IF(D110="nt",IFERROR(SMALL('2nd Youth'!F:F,K110),""),IF(D110&gt;3000,"",IFERROR(SMALL('2nd Youth'!F:F,K110),"")))</f>
        <v/>
      </c>
      <c r="G110" s="104" t="str">
        <f t="shared" si="2"/>
        <v/>
      </c>
      <c r="J110" s="139"/>
      <c r="K110" s="68">
        <v>109</v>
      </c>
    </row>
    <row r="111" spans="1:11">
      <c r="A111" s="22" t="str">
        <f>IFERROR(IF(INDEX('2nd Youth'!$A:$F,MATCH('2nd Youth Results'!$E111,'2nd Youth'!$F:$F,0),1)&gt;0,INDEX('2nd Youth'!$A:$F,MATCH('2nd Youth Results'!$E111,'2nd Youth'!$F:$F,0),1),""),"")</f>
        <v>oco</v>
      </c>
      <c r="B111" s="95" t="str">
        <f>IFERROR(IF(INDEX('2nd Youth'!$A:$F,MATCH('2nd Youth Results'!$E111,'2nd Youth'!$F:$F,0),2)&gt;0,INDEX('2nd Youth'!$A:$F,MATCH('2nd Youth Results'!$E111,'2nd Youth'!$F:$F,0),2),""),"")</f>
        <v>Cadence Magnuson</v>
      </c>
      <c r="C111" s="95" t="str">
        <f>IFERROR(IF(INDEX('2nd Youth'!$A:$F,MATCH('2nd Youth Results'!$E111,'2nd Youth'!$F:$F,0),3)&gt;0,INDEX('2nd Youth'!$A:$F,MATCH('2nd Youth Results'!$E111,'2nd Youth'!$F:$F,0),3),""),"")</f>
        <v>BW Dashin and Cashin</v>
      </c>
      <c r="D111" s="96" t="str">
        <f>IFERROR(IF(AND(SMALL('2nd Youth'!F:F,K111)&gt;1000,SMALL('2nd Youth'!F:F,K111)&lt;3000),"nt",IF(SMALL('2nd Youth'!F:F,K111)&gt;3000,"",SMALL('2nd Youth'!F:F,K111))),"")</f>
        <v/>
      </c>
      <c r="E111" s="130" t="str">
        <f>IF(D111="nt",IFERROR(SMALL('2nd Youth'!F:F,K111),""),IF(D111&gt;3000,"",IFERROR(SMALL('2nd Youth'!F:F,K111),"")))</f>
        <v/>
      </c>
      <c r="G111" s="104" t="str">
        <f t="shared" si="2"/>
        <v/>
      </c>
      <c r="J111" s="139"/>
      <c r="K111" s="68">
        <v>110</v>
      </c>
    </row>
    <row r="112" spans="1:11">
      <c r="A112" s="22" t="str">
        <f>IFERROR(IF(INDEX('2nd Youth'!$A:$F,MATCH('2nd Youth Results'!$E112,'2nd Youth'!$F:$F,0),1)&gt;0,INDEX('2nd Youth'!$A:$F,MATCH('2nd Youth Results'!$E112,'2nd Youth'!$F:$F,0),1),""),"")</f>
        <v>oco</v>
      </c>
      <c r="B112" s="95" t="str">
        <f>IFERROR(IF(INDEX('2nd Youth'!$A:$F,MATCH('2nd Youth Results'!$E112,'2nd Youth'!$F:$F,0),2)&gt;0,INDEX('2nd Youth'!$A:$F,MATCH('2nd Youth Results'!$E112,'2nd Youth'!$F:$F,0),2),""),"")</f>
        <v>Cadence Magnuson</v>
      </c>
      <c r="C112" s="95" t="str">
        <f>IFERROR(IF(INDEX('2nd Youth'!$A:$F,MATCH('2nd Youth Results'!$E112,'2nd Youth'!$F:$F,0),3)&gt;0,INDEX('2nd Youth'!$A:$F,MATCH('2nd Youth Results'!$E112,'2nd Youth'!$F:$F,0),3),""),"")</f>
        <v>BW Dashin and Cashin</v>
      </c>
      <c r="D112" s="96" t="str">
        <f>IFERROR(IF(AND(SMALL('2nd Youth'!F:F,K112)&gt;1000,SMALL('2nd Youth'!F:F,K112)&lt;3000),"nt",IF(SMALL('2nd Youth'!F:F,K112)&gt;3000,"",SMALL('2nd Youth'!F:F,K112))),"")</f>
        <v/>
      </c>
      <c r="E112" s="130" t="str">
        <f>IF(D112="nt",IFERROR(SMALL('2nd Youth'!F:F,K112),""),IF(D112&gt;3000,"",IFERROR(SMALL('2nd Youth'!F:F,K112),"")))</f>
        <v/>
      </c>
      <c r="G112" s="104" t="str">
        <f t="shared" si="2"/>
        <v/>
      </c>
      <c r="J112" s="139"/>
      <c r="K112" s="68">
        <v>111</v>
      </c>
    </row>
    <row r="113" spans="1:11">
      <c r="A113" s="22" t="str">
        <f>IFERROR(IF(INDEX('2nd Youth'!$A:$F,MATCH('2nd Youth Results'!$E113,'2nd Youth'!$F:$F,0),1)&gt;0,INDEX('2nd Youth'!$A:$F,MATCH('2nd Youth Results'!$E113,'2nd Youth'!$F:$F,0),1),""),"")</f>
        <v>oco</v>
      </c>
      <c r="B113" s="95" t="str">
        <f>IFERROR(IF(INDEX('2nd Youth'!$A:$F,MATCH('2nd Youth Results'!$E113,'2nd Youth'!$F:$F,0),2)&gt;0,INDEX('2nd Youth'!$A:$F,MATCH('2nd Youth Results'!$E113,'2nd Youth'!$F:$F,0),2),""),"")</f>
        <v>Cadence Magnuson</v>
      </c>
      <c r="C113" s="95" t="str">
        <f>IFERROR(IF(INDEX('2nd Youth'!$A:$F,MATCH('2nd Youth Results'!$E113,'2nd Youth'!$F:$F,0),3)&gt;0,INDEX('2nd Youth'!$A:$F,MATCH('2nd Youth Results'!$E113,'2nd Youth'!$F:$F,0),3),""),"")</f>
        <v>BW Dashin and Cashin</v>
      </c>
      <c r="D113" s="96" t="str">
        <f>IFERROR(IF(AND(SMALL('2nd Youth'!F:F,K113)&gt;1000,SMALL('2nd Youth'!F:F,K113)&lt;3000),"nt",IF(SMALL('2nd Youth'!F:F,K113)&gt;3000,"",SMALL('2nd Youth'!F:F,K113))),"")</f>
        <v/>
      </c>
      <c r="E113" s="130" t="str">
        <f>IF(D113="nt",IFERROR(SMALL('2nd Youth'!F:F,K113),""),IF(D113&gt;3000,"",IFERROR(SMALL('2nd Youth'!F:F,K113),"")))</f>
        <v/>
      </c>
      <c r="G113" s="104" t="str">
        <f t="shared" si="2"/>
        <v/>
      </c>
      <c r="J113" s="139"/>
      <c r="K113" s="68">
        <v>112</v>
      </c>
    </row>
    <row r="114" spans="1:11">
      <c r="A114" s="22" t="str">
        <f>IFERROR(IF(INDEX('2nd Youth'!$A:$F,MATCH('2nd Youth Results'!$E114,'2nd Youth'!$F:$F,0),1)&gt;0,INDEX('2nd Youth'!$A:$F,MATCH('2nd Youth Results'!$E114,'2nd Youth'!$F:$F,0),1),""),"")</f>
        <v>oco</v>
      </c>
      <c r="B114" s="95" t="str">
        <f>IFERROR(IF(INDEX('2nd Youth'!$A:$F,MATCH('2nd Youth Results'!$E114,'2nd Youth'!$F:$F,0),2)&gt;0,INDEX('2nd Youth'!$A:$F,MATCH('2nd Youth Results'!$E114,'2nd Youth'!$F:$F,0),2),""),"")</f>
        <v>Cadence Magnuson</v>
      </c>
      <c r="C114" s="95" t="str">
        <f>IFERROR(IF(INDEX('2nd Youth'!$A:$F,MATCH('2nd Youth Results'!$E114,'2nd Youth'!$F:$F,0),3)&gt;0,INDEX('2nd Youth'!$A:$F,MATCH('2nd Youth Results'!$E114,'2nd Youth'!$F:$F,0),3),""),"")</f>
        <v>BW Dashin and Cashin</v>
      </c>
      <c r="D114" s="96" t="str">
        <f>IFERROR(IF(AND(SMALL('2nd Youth'!F:F,K114)&gt;1000,SMALL('2nd Youth'!F:F,K114)&lt;3000),"nt",IF(SMALL('2nd Youth'!F:F,K114)&gt;3000,"",SMALL('2nd Youth'!F:F,K114))),"")</f>
        <v/>
      </c>
      <c r="E114" s="130" t="str">
        <f>IF(D114="nt",IFERROR(SMALL('2nd Youth'!F:F,K114),""),IF(D114&gt;3000,"",IFERROR(SMALL('2nd Youth'!F:F,K114),"")))</f>
        <v/>
      </c>
      <c r="G114" s="104" t="str">
        <f t="shared" si="2"/>
        <v/>
      </c>
      <c r="J114" s="139"/>
      <c r="K114" s="68">
        <v>113</v>
      </c>
    </row>
    <row r="115" spans="1:11">
      <c r="A115" s="22" t="str">
        <f>IFERROR(IF(INDEX('2nd Youth'!$A:$F,MATCH('2nd Youth Results'!$E115,'2nd Youth'!$F:$F,0),1)&gt;0,INDEX('2nd Youth'!$A:$F,MATCH('2nd Youth Results'!$E115,'2nd Youth'!$F:$F,0),1),""),"")</f>
        <v>oco</v>
      </c>
      <c r="B115" s="95" t="str">
        <f>IFERROR(IF(INDEX('2nd Youth'!$A:$F,MATCH('2nd Youth Results'!$E115,'2nd Youth'!$F:$F,0),2)&gt;0,INDEX('2nd Youth'!$A:$F,MATCH('2nd Youth Results'!$E115,'2nd Youth'!$F:$F,0),2),""),"")</f>
        <v>Cadence Magnuson</v>
      </c>
      <c r="C115" s="95" t="str">
        <f>IFERROR(IF(INDEX('2nd Youth'!$A:$F,MATCH('2nd Youth Results'!$E115,'2nd Youth'!$F:$F,0),3)&gt;0,INDEX('2nd Youth'!$A:$F,MATCH('2nd Youth Results'!$E115,'2nd Youth'!$F:$F,0),3),""),"")</f>
        <v>BW Dashin and Cashin</v>
      </c>
      <c r="D115" s="96" t="str">
        <f>IFERROR(IF(AND(SMALL('2nd Youth'!F:F,K115)&gt;1000,SMALL('2nd Youth'!F:F,K115)&lt;3000),"nt",IF(SMALL('2nd Youth'!F:F,K115)&gt;3000,"",SMALL('2nd Youth'!F:F,K115))),"")</f>
        <v/>
      </c>
      <c r="E115" s="130" t="str">
        <f>IF(D115="nt",IFERROR(SMALL('2nd Youth'!F:F,K115),""),IF(D115&gt;3000,"",IFERROR(SMALL('2nd Youth'!F:F,K115),"")))</f>
        <v/>
      </c>
      <c r="G115" s="104" t="str">
        <f t="shared" si="2"/>
        <v/>
      </c>
      <c r="J115" s="139"/>
      <c r="K115" s="68">
        <v>114</v>
      </c>
    </row>
    <row r="116" spans="1:11">
      <c r="A116" s="22" t="str">
        <f>IFERROR(IF(INDEX('2nd Youth'!$A:$F,MATCH('2nd Youth Results'!$E116,'2nd Youth'!$F:$F,0),1)&gt;0,INDEX('2nd Youth'!$A:$F,MATCH('2nd Youth Results'!$E116,'2nd Youth'!$F:$F,0),1),""),"")</f>
        <v>oco</v>
      </c>
      <c r="B116" s="95" t="str">
        <f>IFERROR(IF(INDEX('2nd Youth'!$A:$F,MATCH('2nd Youth Results'!$E116,'2nd Youth'!$F:$F,0),2)&gt;0,INDEX('2nd Youth'!$A:$F,MATCH('2nd Youth Results'!$E116,'2nd Youth'!$F:$F,0),2),""),"")</f>
        <v>Cadence Magnuson</v>
      </c>
      <c r="C116" s="95" t="str">
        <f>IFERROR(IF(INDEX('2nd Youth'!$A:$F,MATCH('2nd Youth Results'!$E116,'2nd Youth'!$F:$F,0),3)&gt;0,INDEX('2nd Youth'!$A:$F,MATCH('2nd Youth Results'!$E116,'2nd Youth'!$F:$F,0),3),""),"")</f>
        <v>BW Dashin and Cashin</v>
      </c>
      <c r="D116" s="96" t="str">
        <f>IFERROR(IF(AND(SMALL('2nd Youth'!F:F,K116)&gt;1000,SMALL('2nd Youth'!F:F,K116)&lt;3000),"nt",IF(SMALL('2nd Youth'!F:F,K116)&gt;3000,"",SMALL('2nd Youth'!F:F,K116))),"")</f>
        <v/>
      </c>
      <c r="E116" s="130" t="str">
        <f>IF(D116="nt",IFERROR(SMALL('2nd Youth'!F:F,K116),""),IF(D116&gt;3000,"",IFERROR(SMALL('2nd Youth'!F:F,K116),"")))</f>
        <v/>
      </c>
      <c r="G116" s="104" t="str">
        <f t="shared" si="2"/>
        <v/>
      </c>
      <c r="J116" s="139"/>
      <c r="K116" s="68">
        <v>115</v>
      </c>
    </row>
    <row r="117" spans="1:11">
      <c r="A117" s="22" t="str">
        <f>IFERROR(IF(INDEX('2nd Youth'!$A:$F,MATCH('2nd Youth Results'!$E117,'2nd Youth'!$F:$F,0),1)&gt;0,INDEX('2nd Youth'!$A:$F,MATCH('2nd Youth Results'!$E117,'2nd Youth'!$F:$F,0),1),""),"")</f>
        <v>oco</v>
      </c>
      <c r="B117" s="95" t="str">
        <f>IFERROR(IF(INDEX('2nd Youth'!$A:$F,MATCH('2nd Youth Results'!$E117,'2nd Youth'!$F:$F,0),2)&gt;0,INDEX('2nd Youth'!$A:$F,MATCH('2nd Youth Results'!$E117,'2nd Youth'!$F:$F,0),2),""),"")</f>
        <v>Cadence Magnuson</v>
      </c>
      <c r="C117" s="95" t="str">
        <f>IFERROR(IF(INDEX('2nd Youth'!$A:$F,MATCH('2nd Youth Results'!$E117,'2nd Youth'!$F:$F,0),3)&gt;0,INDEX('2nd Youth'!$A:$F,MATCH('2nd Youth Results'!$E117,'2nd Youth'!$F:$F,0),3),""),"")</f>
        <v>BW Dashin and Cashin</v>
      </c>
      <c r="D117" s="96" t="str">
        <f>IFERROR(IF(AND(SMALL('2nd Youth'!F:F,K117)&gt;1000,SMALL('2nd Youth'!F:F,K117)&lt;3000),"nt",IF(SMALL('2nd Youth'!F:F,K117)&gt;3000,"",SMALL('2nd Youth'!F:F,K117))),"")</f>
        <v/>
      </c>
      <c r="E117" s="130" t="str">
        <f>IF(D117="nt",IFERROR(SMALL('2nd Youth'!F:F,K117),""),IF(D117&gt;3000,"",IFERROR(SMALL('2nd Youth'!F:F,K117),"")))</f>
        <v/>
      </c>
      <c r="G117" s="104" t="str">
        <f t="shared" si="2"/>
        <v/>
      </c>
      <c r="J117" s="139"/>
      <c r="K117" s="68">
        <v>116</v>
      </c>
    </row>
    <row r="118" spans="1:11">
      <c r="A118" s="22" t="str">
        <f>IFERROR(IF(INDEX('2nd Youth'!$A:$F,MATCH('2nd Youth Results'!$E118,'2nd Youth'!$F:$F,0),1)&gt;0,INDEX('2nd Youth'!$A:$F,MATCH('2nd Youth Results'!$E118,'2nd Youth'!$F:$F,0),1),""),"")</f>
        <v>oco</v>
      </c>
      <c r="B118" s="95" t="str">
        <f>IFERROR(IF(INDEX('2nd Youth'!$A:$F,MATCH('2nd Youth Results'!$E118,'2nd Youth'!$F:$F,0),2)&gt;0,INDEX('2nd Youth'!$A:$F,MATCH('2nd Youth Results'!$E118,'2nd Youth'!$F:$F,0),2),""),"")</f>
        <v>Cadence Magnuson</v>
      </c>
      <c r="C118" s="95" t="str">
        <f>IFERROR(IF(INDEX('2nd Youth'!$A:$F,MATCH('2nd Youth Results'!$E118,'2nd Youth'!$F:$F,0),3)&gt;0,INDEX('2nd Youth'!$A:$F,MATCH('2nd Youth Results'!$E118,'2nd Youth'!$F:$F,0),3),""),"")</f>
        <v>BW Dashin and Cashin</v>
      </c>
      <c r="D118" s="96" t="str">
        <f>IFERROR(IF(AND(SMALL('2nd Youth'!F:F,K118)&gt;1000,SMALL('2nd Youth'!F:F,K118)&lt;3000),"nt",IF(SMALL('2nd Youth'!F:F,K118)&gt;3000,"",SMALL('2nd Youth'!F:F,K118))),"")</f>
        <v/>
      </c>
      <c r="E118" s="130" t="str">
        <f>IF(D118="nt",IFERROR(SMALL('2nd Youth'!F:F,K118),""),IF(D118&gt;3000,"",IFERROR(SMALL('2nd Youth'!F:F,K118),"")))</f>
        <v/>
      </c>
      <c r="G118" s="104" t="str">
        <f t="shared" si="2"/>
        <v/>
      </c>
      <c r="J118" s="139"/>
      <c r="K118" s="68">
        <v>117</v>
      </c>
    </row>
    <row r="119" spans="1:11">
      <c r="A119" s="22" t="str">
        <f>IFERROR(IF(INDEX('2nd Youth'!$A:$F,MATCH('2nd Youth Results'!$E119,'2nd Youth'!$F:$F,0),1)&gt;0,INDEX('2nd Youth'!$A:$F,MATCH('2nd Youth Results'!$E119,'2nd Youth'!$F:$F,0),1),""),"")</f>
        <v>oco</v>
      </c>
      <c r="B119" s="95" t="str">
        <f>IFERROR(IF(INDEX('2nd Youth'!$A:$F,MATCH('2nd Youth Results'!$E119,'2nd Youth'!$F:$F,0),2)&gt;0,INDEX('2nd Youth'!$A:$F,MATCH('2nd Youth Results'!$E119,'2nd Youth'!$F:$F,0),2),""),"")</f>
        <v>Cadence Magnuson</v>
      </c>
      <c r="C119" s="95" t="str">
        <f>IFERROR(IF(INDEX('2nd Youth'!$A:$F,MATCH('2nd Youth Results'!$E119,'2nd Youth'!$F:$F,0),3)&gt;0,INDEX('2nd Youth'!$A:$F,MATCH('2nd Youth Results'!$E119,'2nd Youth'!$F:$F,0),3),""),"")</f>
        <v>BW Dashin and Cashin</v>
      </c>
      <c r="D119" s="96" t="str">
        <f>IFERROR(IF(AND(SMALL('2nd Youth'!F:F,K119)&gt;1000,SMALL('2nd Youth'!F:F,K119)&lt;3000),"nt",IF(SMALL('2nd Youth'!F:F,K119)&gt;3000,"",SMALL('2nd Youth'!F:F,K119))),"")</f>
        <v/>
      </c>
      <c r="E119" s="130" t="str">
        <f>IF(D119="nt",IFERROR(SMALL('2nd Youth'!F:F,K119),""),IF(D119&gt;3000,"",IFERROR(SMALL('2nd Youth'!F:F,K119),"")))</f>
        <v/>
      </c>
      <c r="G119" s="104" t="str">
        <f t="shared" si="2"/>
        <v/>
      </c>
      <c r="J119" s="139"/>
      <c r="K119" s="68">
        <v>118</v>
      </c>
    </row>
    <row r="120" spans="1:11">
      <c r="A120" s="22" t="str">
        <f>IFERROR(IF(INDEX('2nd Youth'!$A:$F,MATCH('2nd Youth Results'!$E120,'2nd Youth'!$F:$F,0),1)&gt;0,INDEX('2nd Youth'!$A:$F,MATCH('2nd Youth Results'!$E120,'2nd Youth'!$F:$F,0),1),""),"")</f>
        <v>oco</v>
      </c>
      <c r="B120" s="95" t="str">
        <f>IFERROR(IF(INDEX('2nd Youth'!$A:$F,MATCH('2nd Youth Results'!$E120,'2nd Youth'!$F:$F,0),2)&gt;0,INDEX('2nd Youth'!$A:$F,MATCH('2nd Youth Results'!$E120,'2nd Youth'!$F:$F,0),2),""),"")</f>
        <v>Cadence Magnuson</v>
      </c>
      <c r="C120" s="95" t="str">
        <f>IFERROR(IF(INDEX('2nd Youth'!$A:$F,MATCH('2nd Youth Results'!$E120,'2nd Youth'!$F:$F,0),3)&gt;0,INDEX('2nd Youth'!$A:$F,MATCH('2nd Youth Results'!$E120,'2nd Youth'!$F:$F,0),3),""),"")</f>
        <v>BW Dashin and Cashin</v>
      </c>
      <c r="D120" s="96" t="str">
        <f>IFERROR(IF(AND(SMALL('2nd Youth'!F:F,K120)&gt;1000,SMALL('2nd Youth'!F:F,K120)&lt;3000),"nt",IF(SMALL('2nd Youth'!F:F,K120)&gt;3000,"",SMALL('2nd Youth'!F:F,K120))),"")</f>
        <v/>
      </c>
      <c r="E120" s="130" t="str">
        <f>IF(D120="nt",IFERROR(SMALL('2nd Youth'!F:F,K120),""),IF(D120&gt;3000,"",IFERROR(SMALL('2nd Youth'!F:F,K120),"")))</f>
        <v/>
      </c>
      <c r="G120" s="104" t="str">
        <f t="shared" si="2"/>
        <v/>
      </c>
      <c r="J120" s="139"/>
      <c r="K120" s="68">
        <v>119</v>
      </c>
    </row>
    <row r="121" spans="1:11">
      <c r="A121" s="22" t="str">
        <f>IFERROR(IF(INDEX('2nd Youth'!$A:$F,MATCH('2nd Youth Results'!$E121,'2nd Youth'!$F:$F,0),1)&gt;0,INDEX('2nd Youth'!$A:$F,MATCH('2nd Youth Results'!$E121,'2nd Youth'!$F:$F,0),1),""),"")</f>
        <v>oco</v>
      </c>
      <c r="B121" s="95" t="str">
        <f>IFERROR(IF(INDEX('2nd Youth'!$A:$F,MATCH('2nd Youth Results'!$E121,'2nd Youth'!$F:$F,0),2)&gt;0,INDEX('2nd Youth'!$A:$F,MATCH('2nd Youth Results'!$E121,'2nd Youth'!$F:$F,0),2),""),"")</f>
        <v>Cadence Magnuson</v>
      </c>
      <c r="C121" s="95" t="str">
        <f>IFERROR(IF(INDEX('2nd Youth'!$A:$F,MATCH('2nd Youth Results'!$E121,'2nd Youth'!$F:$F,0),3)&gt;0,INDEX('2nd Youth'!$A:$F,MATCH('2nd Youth Results'!$E121,'2nd Youth'!$F:$F,0),3),""),"")</f>
        <v>BW Dashin and Cashin</v>
      </c>
      <c r="D121" s="96" t="str">
        <f>IFERROR(IF(AND(SMALL('2nd Youth'!F:F,K121)&gt;1000,SMALL('2nd Youth'!F:F,K121)&lt;3000),"nt",IF(SMALL('2nd Youth'!F:F,K121)&gt;3000,"",SMALL('2nd Youth'!F:F,K121))),"")</f>
        <v/>
      </c>
      <c r="E121" s="130" t="str">
        <f>IF(D121="nt",IFERROR(SMALL('2nd Youth'!F:F,K121),""),IF(D121&gt;3000,"",IFERROR(SMALL('2nd Youth'!F:F,K121),"")))</f>
        <v/>
      </c>
      <c r="G121" s="104" t="str">
        <f t="shared" si="2"/>
        <v/>
      </c>
      <c r="J121" s="139"/>
      <c r="K121" s="68">
        <v>120</v>
      </c>
    </row>
    <row r="122" spans="1:11">
      <c r="A122" s="22" t="str">
        <f>IFERROR(IF(INDEX('2nd Youth'!$A:$F,MATCH('2nd Youth Results'!$E122,'2nd Youth'!$F:$F,0),1)&gt;0,INDEX('2nd Youth'!$A:$F,MATCH('2nd Youth Results'!$E122,'2nd Youth'!$F:$F,0),1),""),"")</f>
        <v>oco</v>
      </c>
      <c r="B122" s="95" t="str">
        <f>IFERROR(IF(INDEX('2nd Youth'!$A:$F,MATCH('2nd Youth Results'!$E122,'2nd Youth'!$F:$F,0),2)&gt;0,INDEX('2nd Youth'!$A:$F,MATCH('2nd Youth Results'!$E122,'2nd Youth'!$F:$F,0),2),""),"")</f>
        <v>Cadence Magnuson</v>
      </c>
      <c r="C122" s="95" t="str">
        <f>IFERROR(IF(INDEX('2nd Youth'!$A:$F,MATCH('2nd Youth Results'!$E122,'2nd Youth'!$F:$F,0),3)&gt;0,INDEX('2nd Youth'!$A:$F,MATCH('2nd Youth Results'!$E122,'2nd Youth'!$F:$F,0),3),""),"")</f>
        <v>BW Dashin and Cashin</v>
      </c>
      <c r="D122" s="96" t="str">
        <f>IFERROR(IF(AND(SMALL('2nd Youth'!F:F,K122)&gt;1000,SMALL('2nd Youth'!F:F,K122)&lt;3000),"nt",IF(SMALL('2nd Youth'!F:F,K122)&gt;3000,"",SMALL('2nd Youth'!F:F,K122))),"")</f>
        <v/>
      </c>
      <c r="E122" s="130" t="str">
        <f>IF(D122="nt",IFERROR(SMALL('2nd Youth'!F:F,K122),""),IF(D122&gt;3000,"",IFERROR(SMALL('2nd Youth'!F:F,K122),"")))</f>
        <v/>
      </c>
      <c r="G122" s="104" t="str">
        <f t="shared" si="2"/>
        <v/>
      </c>
      <c r="J122" s="139"/>
      <c r="K122" s="68">
        <v>121</v>
      </c>
    </row>
    <row r="123" spans="1:11">
      <c r="A123" s="22" t="str">
        <f>IFERROR(IF(INDEX('2nd Youth'!$A:$F,MATCH('2nd Youth Results'!$E123,'2nd Youth'!$F:$F,0),1)&gt;0,INDEX('2nd Youth'!$A:$F,MATCH('2nd Youth Results'!$E123,'2nd Youth'!$F:$F,0),1),""),"")</f>
        <v>oco</v>
      </c>
      <c r="B123" s="95" t="str">
        <f>IFERROR(IF(INDEX('2nd Youth'!$A:$F,MATCH('2nd Youth Results'!$E123,'2nd Youth'!$F:$F,0),2)&gt;0,INDEX('2nd Youth'!$A:$F,MATCH('2nd Youth Results'!$E123,'2nd Youth'!$F:$F,0),2),""),"")</f>
        <v>Cadence Magnuson</v>
      </c>
      <c r="C123" s="95" t="str">
        <f>IFERROR(IF(INDEX('2nd Youth'!$A:$F,MATCH('2nd Youth Results'!$E123,'2nd Youth'!$F:$F,0),3)&gt;0,INDEX('2nd Youth'!$A:$F,MATCH('2nd Youth Results'!$E123,'2nd Youth'!$F:$F,0),3),""),"")</f>
        <v>BW Dashin and Cashin</v>
      </c>
      <c r="D123" s="96" t="str">
        <f>IFERROR(IF(AND(SMALL('2nd Youth'!F:F,K123)&gt;1000,SMALL('2nd Youth'!F:F,K123)&lt;3000),"nt",IF(SMALL('2nd Youth'!F:F,K123)&gt;3000,"",SMALL('2nd Youth'!F:F,K123))),"")</f>
        <v/>
      </c>
      <c r="E123" s="130" t="str">
        <f>IF(D123="nt",IFERROR(SMALL('2nd Youth'!F:F,K123),""),IF(D123&gt;3000,"",IFERROR(SMALL('2nd Youth'!F:F,K123),"")))</f>
        <v/>
      </c>
      <c r="G123" s="104" t="str">
        <f t="shared" si="2"/>
        <v/>
      </c>
      <c r="J123" s="139"/>
      <c r="K123" s="68">
        <v>122</v>
      </c>
    </row>
    <row r="124" spans="1:11">
      <c r="A124" s="22" t="str">
        <f>IFERROR(IF(INDEX('2nd Youth'!$A:$F,MATCH('2nd Youth Results'!$E124,'2nd Youth'!$F:$F,0),1)&gt;0,INDEX('2nd Youth'!$A:$F,MATCH('2nd Youth Results'!$E124,'2nd Youth'!$F:$F,0),1),""),"")</f>
        <v>oco</v>
      </c>
      <c r="B124" s="95" t="str">
        <f>IFERROR(IF(INDEX('2nd Youth'!$A:$F,MATCH('2nd Youth Results'!$E124,'2nd Youth'!$F:$F,0),2)&gt;0,INDEX('2nd Youth'!$A:$F,MATCH('2nd Youth Results'!$E124,'2nd Youth'!$F:$F,0),2),""),"")</f>
        <v>Cadence Magnuson</v>
      </c>
      <c r="C124" s="95" t="str">
        <f>IFERROR(IF(INDEX('2nd Youth'!$A:$F,MATCH('2nd Youth Results'!$E124,'2nd Youth'!$F:$F,0),3)&gt;0,INDEX('2nd Youth'!$A:$F,MATCH('2nd Youth Results'!$E124,'2nd Youth'!$F:$F,0),3),""),"")</f>
        <v>BW Dashin and Cashin</v>
      </c>
      <c r="D124" s="96" t="str">
        <f>IFERROR(IF(AND(SMALL('2nd Youth'!F:F,K124)&gt;1000,SMALL('2nd Youth'!F:F,K124)&lt;3000),"nt",IF(SMALL('2nd Youth'!F:F,K124)&gt;3000,"",SMALL('2nd Youth'!F:F,K124))),"")</f>
        <v/>
      </c>
      <c r="E124" s="130" t="str">
        <f>IF(D124="nt",IFERROR(SMALL('2nd Youth'!F:F,K124),""),IF(D124&gt;3000,"",IFERROR(SMALL('2nd Youth'!F:F,K124),"")))</f>
        <v/>
      </c>
      <c r="G124" s="104" t="str">
        <f t="shared" si="2"/>
        <v/>
      </c>
      <c r="J124" s="139"/>
      <c r="K124" s="68">
        <v>123</v>
      </c>
    </row>
    <row r="125" spans="1:11">
      <c r="A125" s="22" t="str">
        <f>IFERROR(IF(INDEX('2nd Youth'!$A:$F,MATCH('2nd Youth Results'!$E125,'2nd Youth'!$F:$F,0),1)&gt;0,INDEX('2nd Youth'!$A:$F,MATCH('2nd Youth Results'!$E125,'2nd Youth'!$F:$F,0),1),""),"")</f>
        <v>oco</v>
      </c>
      <c r="B125" s="95" t="str">
        <f>IFERROR(IF(INDEX('2nd Youth'!$A:$F,MATCH('2nd Youth Results'!$E125,'2nd Youth'!$F:$F,0),2)&gt;0,INDEX('2nd Youth'!$A:$F,MATCH('2nd Youth Results'!$E125,'2nd Youth'!$F:$F,0),2),""),"")</f>
        <v>Cadence Magnuson</v>
      </c>
      <c r="C125" s="95" t="str">
        <f>IFERROR(IF(INDEX('2nd Youth'!$A:$F,MATCH('2nd Youth Results'!$E125,'2nd Youth'!$F:$F,0),3)&gt;0,INDEX('2nd Youth'!$A:$F,MATCH('2nd Youth Results'!$E125,'2nd Youth'!$F:$F,0),3),""),"")</f>
        <v>BW Dashin and Cashin</v>
      </c>
      <c r="D125" s="96" t="str">
        <f>IFERROR(IF(AND(SMALL('2nd Youth'!F:F,K125)&gt;1000,SMALL('2nd Youth'!F:F,K125)&lt;3000),"nt",IF(SMALL('2nd Youth'!F:F,K125)&gt;3000,"",SMALL('2nd Youth'!F:F,K125))),"")</f>
        <v/>
      </c>
      <c r="E125" s="130" t="str">
        <f>IF(D125="nt",IFERROR(SMALL('2nd Youth'!F:F,K125),""),IF(D125&gt;3000,"",IFERROR(SMALL('2nd Youth'!F:F,K125),"")))</f>
        <v/>
      </c>
      <c r="G125" s="104" t="str">
        <f t="shared" si="2"/>
        <v/>
      </c>
      <c r="J125" s="139"/>
      <c r="K125" s="68">
        <v>124</v>
      </c>
    </row>
    <row r="126" spans="1:11">
      <c r="A126" s="22" t="str">
        <f>IFERROR(IF(INDEX('2nd Youth'!$A:$F,MATCH('2nd Youth Results'!$E126,'2nd Youth'!$F:$F,0),1)&gt;0,INDEX('2nd Youth'!$A:$F,MATCH('2nd Youth Results'!$E126,'2nd Youth'!$F:$F,0),1),""),"")</f>
        <v>oco</v>
      </c>
      <c r="B126" s="95" t="str">
        <f>IFERROR(IF(INDEX('2nd Youth'!$A:$F,MATCH('2nd Youth Results'!$E126,'2nd Youth'!$F:$F,0),2)&gt;0,INDEX('2nd Youth'!$A:$F,MATCH('2nd Youth Results'!$E126,'2nd Youth'!$F:$F,0),2),""),"")</f>
        <v>Cadence Magnuson</v>
      </c>
      <c r="C126" s="95" t="str">
        <f>IFERROR(IF(INDEX('2nd Youth'!$A:$F,MATCH('2nd Youth Results'!$E126,'2nd Youth'!$F:$F,0),3)&gt;0,INDEX('2nd Youth'!$A:$F,MATCH('2nd Youth Results'!$E126,'2nd Youth'!$F:$F,0),3),""),"")</f>
        <v>BW Dashin and Cashin</v>
      </c>
      <c r="D126" s="96" t="str">
        <f>IFERROR(IF(AND(SMALL('2nd Youth'!F:F,K126)&gt;1000,SMALL('2nd Youth'!F:F,K126)&lt;3000),"nt",IF(SMALL('2nd Youth'!F:F,K126)&gt;3000,"",SMALL('2nd Youth'!F:F,K126))),"")</f>
        <v/>
      </c>
      <c r="E126" s="130" t="str">
        <f>IF(D126="nt",IFERROR(SMALL('2nd Youth'!F:F,K126),""),IF(D126&gt;3000,"",IFERROR(SMALL('2nd Youth'!F:F,K126),"")))</f>
        <v/>
      </c>
      <c r="G126" s="104" t="str">
        <f t="shared" si="2"/>
        <v/>
      </c>
      <c r="J126" s="139"/>
      <c r="K126" s="68">
        <v>125</v>
      </c>
    </row>
    <row r="127" spans="1:11">
      <c r="A127" s="22" t="str">
        <f>IFERROR(IF(INDEX('2nd Youth'!$A:$F,MATCH('2nd Youth Results'!$E127,'2nd Youth'!$F:$F,0),1)&gt;0,INDEX('2nd Youth'!$A:$F,MATCH('2nd Youth Results'!$E127,'2nd Youth'!$F:$F,0),1),""),"")</f>
        <v>oco</v>
      </c>
      <c r="B127" s="95" t="str">
        <f>IFERROR(IF(INDEX('2nd Youth'!$A:$F,MATCH('2nd Youth Results'!$E127,'2nd Youth'!$F:$F,0),2)&gt;0,INDEX('2nd Youth'!$A:$F,MATCH('2nd Youth Results'!$E127,'2nd Youth'!$F:$F,0),2),""),"")</f>
        <v>Cadence Magnuson</v>
      </c>
      <c r="C127" s="95" t="str">
        <f>IFERROR(IF(INDEX('2nd Youth'!$A:$F,MATCH('2nd Youth Results'!$E127,'2nd Youth'!$F:$F,0),3)&gt;0,INDEX('2nd Youth'!$A:$F,MATCH('2nd Youth Results'!$E127,'2nd Youth'!$F:$F,0),3),""),"")</f>
        <v>BW Dashin and Cashin</v>
      </c>
      <c r="D127" s="96" t="str">
        <f>IFERROR(IF(AND(SMALL('2nd Youth'!F:F,K127)&gt;1000,SMALL('2nd Youth'!F:F,K127)&lt;3000),"nt",IF(SMALL('2nd Youth'!F:F,K127)&gt;3000,"",SMALL('2nd Youth'!F:F,K127))),"")</f>
        <v/>
      </c>
      <c r="E127" s="130" t="str">
        <f>IF(D127="nt",IFERROR(SMALL('2nd Youth'!F:F,K127),""),IF(D127&gt;3000,"",IFERROR(SMALL('2nd Youth'!F:F,K127),"")))</f>
        <v/>
      </c>
      <c r="G127" s="104" t="str">
        <f t="shared" si="2"/>
        <v/>
      </c>
      <c r="J127" s="139"/>
      <c r="K127" s="68">
        <v>126</v>
      </c>
    </row>
    <row r="128" spans="1:11">
      <c r="A128" s="22" t="str">
        <f>IFERROR(IF(INDEX('2nd Youth'!$A:$F,MATCH('2nd Youth Results'!$E128,'2nd Youth'!$F:$F,0),1)&gt;0,INDEX('2nd Youth'!$A:$F,MATCH('2nd Youth Results'!$E128,'2nd Youth'!$F:$F,0),1),""),"")</f>
        <v>oco</v>
      </c>
      <c r="B128" s="95" t="str">
        <f>IFERROR(IF(INDEX('2nd Youth'!$A:$F,MATCH('2nd Youth Results'!$E128,'2nd Youth'!$F:$F,0),2)&gt;0,INDEX('2nd Youth'!$A:$F,MATCH('2nd Youth Results'!$E128,'2nd Youth'!$F:$F,0),2),""),"")</f>
        <v>Cadence Magnuson</v>
      </c>
      <c r="C128" s="95" t="str">
        <f>IFERROR(IF(INDEX('2nd Youth'!$A:$F,MATCH('2nd Youth Results'!$E128,'2nd Youth'!$F:$F,0),3)&gt;0,INDEX('2nd Youth'!$A:$F,MATCH('2nd Youth Results'!$E128,'2nd Youth'!$F:$F,0),3),""),"")</f>
        <v>BW Dashin and Cashin</v>
      </c>
      <c r="D128" s="96" t="str">
        <f>IFERROR(IF(AND(SMALL('2nd Youth'!F:F,K128)&gt;1000,SMALL('2nd Youth'!F:F,K128)&lt;3000),"nt",IF(SMALL('2nd Youth'!F:F,K128)&gt;3000,"",SMALL('2nd Youth'!F:F,K128))),"")</f>
        <v/>
      </c>
      <c r="E128" s="130" t="str">
        <f>IF(D128="nt",IFERROR(SMALL('2nd Youth'!F:F,K128),""),IF(D128&gt;3000,"",IFERROR(SMALL('2nd Youth'!F:F,K128),"")))</f>
        <v/>
      </c>
      <c r="G128" s="104" t="str">
        <f t="shared" si="2"/>
        <v/>
      </c>
      <c r="J128" s="139"/>
      <c r="K128" s="68">
        <v>127</v>
      </c>
    </row>
    <row r="129" spans="1:11">
      <c r="A129" s="22" t="str">
        <f>IFERROR(IF(INDEX('2nd Youth'!$A:$F,MATCH('2nd Youth Results'!$E129,'2nd Youth'!$F:$F,0),1)&gt;0,INDEX('2nd Youth'!$A:$F,MATCH('2nd Youth Results'!$E129,'2nd Youth'!$F:$F,0),1),""),"")</f>
        <v>oco</v>
      </c>
      <c r="B129" s="95" t="str">
        <f>IFERROR(IF(INDEX('2nd Youth'!$A:$F,MATCH('2nd Youth Results'!$E129,'2nd Youth'!$F:$F,0),2)&gt;0,INDEX('2nd Youth'!$A:$F,MATCH('2nd Youth Results'!$E129,'2nd Youth'!$F:$F,0),2),""),"")</f>
        <v>Cadence Magnuson</v>
      </c>
      <c r="C129" s="95" t="str">
        <f>IFERROR(IF(INDEX('2nd Youth'!$A:$F,MATCH('2nd Youth Results'!$E129,'2nd Youth'!$F:$F,0),3)&gt;0,INDEX('2nd Youth'!$A:$F,MATCH('2nd Youth Results'!$E129,'2nd Youth'!$F:$F,0),3),""),"")</f>
        <v>BW Dashin and Cashin</v>
      </c>
      <c r="D129" s="96" t="str">
        <f>IFERROR(IF(AND(SMALL('2nd Youth'!F:F,K129)&gt;1000,SMALL('2nd Youth'!F:F,K129)&lt;3000),"nt",IF(SMALL('2nd Youth'!F:F,K129)&gt;3000,"",SMALL('2nd Youth'!F:F,K129))),"")</f>
        <v/>
      </c>
      <c r="E129" s="130" t="str">
        <f>IF(D129="nt",IFERROR(SMALL('2nd Youth'!F:F,K129),""),IF(D129&gt;3000,"",IFERROR(SMALL('2nd Youth'!F:F,K129),"")))</f>
        <v/>
      </c>
      <c r="G129" s="104" t="str">
        <f t="shared" si="2"/>
        <v/>
      </c>
      <c r="J129" s="139"/>
      <c r="K129" s="68">
        <v>128</v>
      </c>
    </row>
    <row r="130" spans="1:11">
      <c r="A130" s="22" t="str">
        <f>IFERROR(IF(INDEX('2nd Youth'!$A:$F,MATCH('2nd Youth Results'!$E130,'2nd Youth'!$F:$F,0),1)&gt;0,INDEX('2nd Youth'!$A:$F,MATCH('2nd Youth Results'!$E130,'2nd Youth'!$F:$F,0),1),""),"")</f>
        <v>oco</v>
      </c>
      <c r="B130" s="95" t="str">
        <f>IFERROR(IF(INDEX('2nd Youth'!$A:$F,MATCH('2nd Youth Results'!$E130,'2nd Youth'!$F:$F,0),2)&gt;0,INDEX('2nd Youth'!$A:$F,MATCH('2nd Youth Results'!$E130,'2nd Youth'!$F:$F,0),2),""),"")</f>
        <v>Cadence Magnuson</v>
      </c>
      <c r="C130" s="95" t="str">
        <f>IFERROR(IF(INDEX('2nd Youth'!$A:$F,MATCH('2nd Youth Results'!$E130,'2nd Youth'!$F:$F,0),3)&gt;0,INDEX('2nd Youth'!$A:$F,MATCH('2nd Youth Results'!$E130,'2nd Youth'!$F:$F,0),3),""),"")</f>
        <v>BW Dashin and Cashin</v>
      </c>
      <c r="D130" s="96" t="str">
        <f>IFERROR(IF(AND(SMALL('2nd Youth'!F:F,K130)&gt;1000,SMALL('2nd Youth'!F:F,K130)&lt;3000),"nt",IF(SMALL('2nd Youth'!F:F,K130)&gt;3000,"",SMALL('2nd Youth'!F:F,K130))),"")</f>
        <v/>
      </c>
      <c r="E130" s="130" t="str">
        <f>IF(D130="nt",IFERROR(SMALL('2nd Youth'!F:F,K130),""),IF(D130&gt;3000,"",IFERROR(SMALL('2nd Youth'!F:F,K130),"")))</f>
        <v/>
      </c>
      <c r="G130" s="104" t="str">
        <f t="shared" si="2"/>
        <v/>
      </c>
      <c r="J130" s="139"/>
      <c r="K130" s="68">
        <v>129</v>
      </c>
    </row>
    <row r="131" spans="1:11">
      <c r="A131" s="22" t="str">
        <f>IFERROR(IF(INDEX('2nd Youth'!$A:$F,MATCH('2nd Youth Results'!$E131,'2nd Youth'!$F:$F,0),1)&gt;0,INDEX('2nd Youth'!$A:$F,MATCH('2nd Youth Results'!$E131,'2nd Youth'!$F:$F,0),1),""),"")</f>
        <v>oco</v>
      </c>
      <c r="B131" s="95" t="str">
        <f>IFERROR(IF(INDEX('2nd Youth'!$A:$F,MATCH('2nd Youth Results'!$E131,'2nd Youth'!$F:$F,0),2)&gt;0,INDEX('2nd Youth'!$A:$F,MATCH('2nd Youth Results'!$E131,'2nd Youth'!$F:$F,0),2),""),"")</f>
        <v>Cadence Magnuson</v>
      </c>
      <c r="C131" s="95" t="str">
        <f>IFERROR(IF(INDEX('2nd Youth'!$A:$F,MATCH('2nd Youth Results'!$E131,'2nd Youth'!$F:$F,0),3)&gt;0,INDEX('2nd Youth'!$A:$F,MATCH('2nd Youth Results'!$E131,'2nd Youth'!$F:$F,0),3),""),"")</f>
        <v>BW Dashin and Cashin</v>
      </c>
      <c r="D131" s="96" t="str">
        <f>IFERROR(IF(AND(SMALL('2nd Youth'!F:F,K131)&gt;1000,SMALL('2nd Youth'!F:F,K131)&lt;3000),"nt",IF(SMALL('2nd Youth'!F:F,K131)&gt;3000,"",SMALL('2nd Youth'!F:F,K131))),"")</f>
        <v/>
      </c>
      <c r="E131" s="130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39"/>
      <c r="K131" s="68">
        <v>130</v>
      </c>
    </row>
    <row r="132" spans="1:11">
      <c r="A132" s="22" t="str">
        <f>IFERROR(IF(INDEX('2nd Youth'!$A:$F,MATCH('2nd Youth Results'!$E132,'2nd Youth'!$F:$F,0),1)&gt;0,INDEX('2nd Youth'!$A:$F,MATCH('2nd Youth Results'!$E132,'2nd Youth'!$F:$F,0),1),""),"")</f>
        <v>oco</v>
      </c>
      <c r="B132" s="95" t="str">
        <f>IFERROR(IF(INDEX('2nd Youth'!$A:$F,MATCH('2nd Youth Results'!$E132,'2nd Youth'!$F:$F,0),2)&gt;0,INDEX('2nd Youth'!$A:$F,MATCH('2nd Youth Results'!$E132,'2nd Youth'!$F:$F,0),2),""),"")</f>
        <v>Cadence Magnuson</v>
      </c>
      <c r="C132" s="95" t="str">
        <f>IFERROR(IF(INDEX('2nd Youth'!$A:$F,MATCH('2nd Youth Results'!$E132,'2nd Youth'!$F:$F,0),3)&gt;0,INDEX('2nd Youth'!$A:$F,MATCH('2nd Youth Results'!$E132,'2nd Youth'!$F:$F,0),3),""),"")</f>
        <v>BW Dashin and Cashin</v>
      </c>
      <c r="D132" s="96" t="str">
        <f>IFERROR(IF(AND(SMALL('2nd Youth'!F:F,K132)&gt;1000,SMALL('2nd Youth'!F:F,K132)&lt;3000),"nt",IF(SMALL('2nd Youth'!F:F,K132)&gt;3000,"",SMALL('2nd Youth'!F:F,K132))),"")</f>
        <v/>
      </c>
      <c r="E132" s="130" t="str">
        <f>IF(D132="nt",IFERROR(SMALL('2nd Youth'!F:F,K132),""),IF(D132&gt;3000,"",IFERROR(SMALL('2nd Youth'!F:F,K132),"")))</f>
        <v/>
      </c>
      <c r="G132" s="104" t="str">
        <f t="shared" si="3"/>
        <v/>
      </c>
      <c r="J132" s="139"/>
      <c r="K132" s="68">
        <v>131</v>
      </c>
    </row>
    <row r="133" spans="1:11">
      <c r="A133" s="22" t="str">
        <f>IFERROR(IF(INDEX('2nd Youth'!$A:$F,MATCH('2nd Youth Results'!$E133,'2nd Youth'!$F:$F,0),1)&gt;0,INDEX('2nd Youth'!$A:$F,MATCH('2nd Youth Results'!$E133,'2nd Youth'!$F:$F,0),1),""),"")</f>
        <v>oco</v>
      </c>
      <c r="B133" s="95" t="str">
        <f>IFERROR(IF(INDEX('2nd Youth'!$A:$F,MATCH('2nd Youth Results'!$E133,'2nd Youth'!$F:$F,0),2)&gt;0,INDEX('2nd Youth'!$A:$F,MATCH('2nd Youth Results'!$E133,'2nd Youth'!$F:$F,0),2),""),"")</f>
        <v>Cadence Magnuson</v>
      </c>
      <c r="C133" s="95" t="str">
        <f>IFERROR(IF(INDEX('2nd Youth'!$A:$F,MATCH('2nd Youth Results'!$E133,'2nd Youth'!$F:$F,0),3)&gt;0,INDEX('2nd Youth'!$A:$F,MATCH('2nd Youth Results'!$E133,'2nd Youth'!$F:$F,0),3),""),"")</f>
        <v>BW Dashin and Cashin</v>
      </c>
      <c r="D133" s="96" t="str">
        <f>IFERROR(IF(AND(SMALL('2nd Youth'!F:F,K133)&gt;1000,SMALL('2nd Youth'!F:F,K133)&lt;3000),"nt",IF(SMALL('2nd Youth'!F:F,K133)&gt;3000,"",SMALL('2nd Youth'!F:F,K133))),"")</f>
        <v/>
      </c>
      <c r="E133" s="130" t="str">
        <f>IF(D133="nt",IFERROR(SMALL('2nd Youth'!F:F,K133),""),IF(D133&gt;3000,"",IFERROR(SMALL('2nd Youth'!F:F,K133),"")))</f>
        <v/>
      </c>
      <c r="G133" s="104" t="str">
        <f t="shared" si="3"/>
        <v/>
      </c>
      <c r="J133" s="139"/>
      <c r="K133" s="68">
        <v>132</v>
      </c>
    </row>
    <row r="134" spans="1:11">
      <c r="A134" s="22" t="str">
        <f>IFERROR(IF(INDEX('2nd Youth'!$A:$F,MATCH('2nd Youth Results'!$E134,'2nd Youth'!$F:$F,0),1)&gt;0,INDEX('2nd Youth'!$A:$F,MATCH('2nd Youth Results'!$E134,'2nd Youth'!$F:$F,0),1),""),"")</f>
        <v>oco</v>
      </c>
      <c r="B134" s="95" t="str">
        <f>IFERROR(IF(INDEX('2nd Youth'!$A:$F,MATCH('2nd Youth Results'!$E134,'2nd Youth'!$F:$F,0),2)&gt;0,INDEX('2nd Youth'!$A:$F,MATCH('2nd Youth Results'!$E134,'2nd Youth'!$F:$F,0),2),""),"")</f>
        <v>Cadence Magnuson</v>
      </c>
      <c r="C134" s="95" t="str">
        <f>IFERROR(IF(INDEX('2nd Youth'!$A:$F,MATCH('2nd Youth Results'!$E134,'2nd Youth'!$F:$F,0),3)&gt;0,INDEX('2nd Youth'!$A:$F,MATCH('2nd Youth Results'!$E134,'2nd Youth'!$F:$F,0),3),""),"")</f>
        <v>BW Dashin and Cashin</v>
      </c>
      <c r="D134" s="96" t="str">
        <f>IFERROR(IF(AND(SMALL('2nd Youth'!F:F,K134)&gt;1000,SMALL('2nd Youth'!F:F,K134)&lt;3000),"nt",IF(SMALL('2nd Youth'!F:F,K134)&gt;3000,"",SMALL('2nd Youth'!F:F,K134))),"")</f>
        <v/>
      </c>
      <c r="E134" s="130" t="str">
        <f>IF(D134="nt",IFERROR(SMALL('2nd Youth'!F:F,K134),""),IF(D134&gt;3000,"",IFERROR(SMALL('2nd Youth'!F:F,K134),"")))</f>
        <v/>
      </c>
      <c r="G134" s="104" t="str">
        <f t="shared" si="3"/>
        <v/>
      </c>
      <c r="J134" s="139"/>
      <c r="K134" s="68">
        <v>133</v>
      </c>
    </row>
    <row r="135" spans="1:11">
      <c r="A135" s="22" t="str">
        <f>IFERROR(IF(INDEX('2nd Youth'!$A:$F,MATCH('2nd Youth Results'!$E135,'2nd Youth'!$F:$F,0),1)&gt;0,INDEX('2nd Youth'!$A:$F,MATCH('2nd Youth Results'!$E135,'2nd Youth'!$F:$F,0),1),""),"")</f>
        <v>oco</v>
      </c>
      <c r="B135" s="95" t="str">
        <f>IFERROR(IF(INDEX('2nd Youth'!$A:$F,MATCH('2nd Youth Results'!$E135,'2nd Youth'!$F:$F,0),2)&gt;0,INDEX('2nd Youth'!$A:$F,MATCH('2nd Youth Results'!$E135,'2nd Youth'!$F:$F,0),2),""),"")</f>
        <v>Cadence Magnuson</v>
      </c>
      <c r="C135" s="95" t="str">
        <f>IFERROR(IF(INDEX('2nd Youth'!$A:$F,MATCH('2nd Youth Results'!$E135,'2nd Youth'!$F:$F,0),3)&gt;0,INDEX('2nd Youth'!$A:$F,MATCH('2nd Youth Results'!$E135,'2nd Youth'!$F:$F,0),3),""),"")</f>
        <v>BW Dashin and Cashin</v>
      </c>
      <c r="D135" s="96" t="str">
        <f>IFERROR(IF(AND(SMALL('2nd Youth'!F:F,K135)&gt;1000,SMALL('2nd Youth'!F:F,K135)&lt;3000),"nt",IF(SMALL('2nd Youth'!F:F,K135)&gt;3000,"",SMALL('2nd Youth'!F:F,K135))),"")</f>
        <v/>
      </c>
      <c r="E135" s="130" t="str">
        <f>IF(D135="nt",IFERROR(SMALL('2nd Youth'!F:F,K135),""),IF(D135&gt;3000,"",IFERROR(SMALL('2nd Youth'!F:F,K135),"")))</f>
        <v/>
      </c>
      <c r="G135" s="104" t="str">
        <f t="shared" si="3"/>
        <v/>
      </c>
      <c r="J135" s="139"/>
      <c r="K135" s="68">
        <v>134</v>
      </c>
    </row>
    <row r="136" spans="1:11">
      <c r="A136" s="22" t="str">
        <f>IFERROR(IF(INDEX('2nd Youth'!$A:$F,MATCH('2nd Youth Results'!$E136,'2nd Youth'!$F:$F,0),1)&gt;0,INDEX('2nd Youth'!$A:$F,MATCH('2nd Youth Results'!$E136,'2nd Youth'!$F:$F,0),1),""),"")</f>
        <v>oco</v>
      </c>
      <c r="B136" s="95" t="str">
        <f>IFERROR(IF(INDEX('2nd Youth'!$A:$F,MATCH('2nd Youth Results'!$E136,'2nd Youth'!$F:$F,0),2)&gt;0,INDEX('2nd Youth'!$A:$F,MATCH('2nd Youth Results'!$E136,'2nd Youth'!$F:$F,0),2),""),"")</f>
        <v>Cadence Magnuson</v>
      </c>
      <c r="C136" s="95" t="str">
        <f>IFERROR(IF(INDEX('2nd Youth'!$A:$F,MATCH('2nd Youth Results'!$E136,'2nd Youth'!$F:$F,0),3)&gt;0,INDEX('2nd Youth'!$A:$F,MATCH('2nd Youth Results'!$E136,'2nd Youth'!$F:$F,0),3),""),"")</f>
        <v>BW Dashin and Cashin</v>
      </c>
      <c r="D136" s="96" t="str">
        <f>IFERROR(IF(AND(SMALL('2nd Youth'!F:F,K136)&gt;1000,SMALL('2nd Youth'!F:F,K136)&lt;3000),"nt",IF(SMALL('2nd Youth'!F:F,K136)&gt;3000,"",SMALL('2nd Youth'!F:F,K136))),"")</f>
        <v/>
      </c>
      <c r="E136" s="130" t="str">
        <f>IF(D136="nt",IFERROR(SMALL('2nd Youth'!F:F,K136),""),IF(D136&gt;3000,"",IFERROR(SMALL('2nd Youth'!F:F,K136),"")))</f>
        <v/>
      </c>
      <c r="G136" s="104" t="str">
        <f t="shared" si="3"/>
        <v/>
      </c>
      <c r="J136" s="139"/>
      <c r="K136" s="68">
        <v>135</v>
      </c>
    </row>
    <row r="137" spans="1:11">
      <c r="A137" s="22" t="str">
        <f>IFERROR(IF(INDEX('2nd Youth'!$A:$F,MATCH('2nd Youth Results'!$E137,'2nd Youth'!$F:$F,0),1)&gt;0,INDEX('2nd Youth'!$A:$F,MATCH('2nd Youth Results'!$E137,'2nd Youth'!$F:$F,0),1),""),"")</f>
        <v>oco</v>
      </c>
      <c r="B137" s="95" t="str">
        <f>IFERROR(IF(INDEX('2nd Youth'!$A:$F,MATCH('2nd Youth Results'!$E137,'2nd Youth'!$F:$F,0),2)&gt;0,INDEX('2nd Youth'!$A:$F,MATCH('2nd Youth Results'!$E137,'2nd Youth'!$F:$F,0),2),""),"")</f>
        <v>Cadence Magnuson</v>
      </c>
      <c r="C137" s="95" t="str">
        <f>IFERROR(IF(INDEX('2nd Youth'!$A:$F,MATCH('2nd Youth Results'!$E137,'2nd Youth'!$F:$F,0),3)&gt;0,INDEX('2nd Youth'!$A:$F,MATCH('2nd Youth Results'!$E137,'2nd Youth'!$F:$F,0),3),""),"")</f>
        <v>BW Dashin and Cashin</v>
      </c>
      <c r="D137" s="96" t="str">
        <f>IFERROR(IF(AND(SMALL('2nd Youth'!F:F,K137)&gt;1000,SMALL('2nd Youth'!F:F,K137)&lt;3000),"nt",IF(SMALL('2nd Youth'!F:F,K137)&gt;3000,"",SMALL('2nd Youth'!F:F,K137))),"")</f>
        <v/>
      </c>
      <c r="E137" s="130" t="str">
        <f>IF(D137="nt",IFERROR(SMALL('2nd Youth'!F:F,K137),""),IF(D137&gt;3000,"",IFERROR(SMALL('2nd Youth'!F:F,K137),"")))</f>
        <v/>
      </c>
      <c r="G137" s="104" t="str">
        <f t="shared" si="3"/>
        <v/>
      </c>
      <c r="J137" s="139"/>
      <c r="K137" s="68">
        <v>136</v>
      </c>
    </row>
    <row r="138" spans="1:11">
      <c r="A138" s="22" t="str">
        <f>IFERROR(IF(INDEX('2nd Youth'!$A:$F,MATCH('2nd Youth Results'!$E138,'2nd Youth'!$F:$F,0),1)&gt;0,INDEX('2nd Youth'!$A:$F,MATCH('2nd Youth Results'!$E138,'2nd Youth'!$F:$F,0),1),""),"")</f>
        <v>oco</v>
      </c>
      <c r="B138" s="95" t="str">
        <f>IFERROR(IF(INDEX('2nd Youth'!$A:$F,MATCH('2nd Youth Results'!$E138,'2nd Youth'!$F:$F,0),2)&gt;0,INDEX('2nd Youth'!$A:$F,MATCH('2nd Youth Results'!$E138,'2nd Youth'!$F:$F,0),2),""),"")</f>
        <v>Cadence Magnuson</v>
      </c>
      <c r="C138" s="95" t="str">
        <f>IFERROR(IF(INDEX('2nd Youth'!$A:$F,MATCH('2nd Youth Results'!$E138,'2nd Youth'!$F:$F,0),3)&gt;0,INDEX('2nd Youth'!$A:$F,MATCH('2nd Youth Results'!$E138,'2nd Youth'!$F:$F,0),3),""),"")</f>
        <v>BW Dashin and Cashin</v>
      </c>
      <c r="D138" s="96" t="str">
        <f>IFERROR(IF(AND(SMALL('2nd Youth'!F:F,K138)&gt;1000,SMALL('2nd Youth'!F:F,K138)&lt;3000),"nt",IF(SMALL('2nd Youth'!F:F,K138)&gt;3000,"",SMALL('2nd Youth'!F:F,K138))),"")</f>
        <v/>
      </c>
      <c r="E138" s="130" t="str">
        <f>IF(D138="nt",IFERROR(SMALL('2nd Youth'!F:F,K138),""),IF(D138&gt;3000,"",IFERROR(SMALL('2nd Youth'!F:F,K138),"")))</f>
        <v/>
      </c>
      <c r="G138" s="104" t="str">
        <f t="shared" si="3"/>
        <v/>
      </c>
      <c r="J138" s="139"/>
      <c r="K138" s="68">
        <v>137</v>
      </c>
    </row>
    <row r="139" spans="1:11">
      <c r="A139" s="22" t="str">
        <f>IFERROR(IF(INDEX('2nd Youth'!$A:$F,MATCH('2nd Youth Results'!$E139,'2nd Youth'!$F:$F,0),1)&gt;0,INDEX('2nd Youth'!$A:$F,MATCH('2nd Youth Results'!$E139,'2nd Youth'!$F:$F,0),1),""),"")</f>
        <v>oco</v>
      </c>
      <c r="B139" s="95" t="str">
        <f>IFERROR(IF(INDEX('2nd Youth'!$A:$F,MATCH('2nd Youth Results'!$E139,'2nd Youth'!$F:$F,0),2)&gt;0,INDEX('2nd Youth'!$A:$F,MATCH('2nd Youth Results'!$E139,'2nd Youth'!$F:$F,0),2),""),"")</f>
        <v>Cadence Magnuson</v>
      </c>
      <c r="C139" s="95" t="str">
        <f>IFERROR(IF(INDEX('2nd Youth'!$A:$F,MATCH('2nd Youth Results'!$E139,'2nd Youth'!$F:$F,0),3)&gt;0,INDEX('2nd Youth'!$A:$F,MATCH('2nd Youth Results'!$E139,'2nd Youth'!$F:$F,0),3),""),"")</f>
        <v>BW Dashin and Cashin</v>
      </c>
      <c r="D139" s="96" t="str">
        <f>IFERROR(IF(AND(SMALL('2nd Youth'!F:F,K139)&gt;1000,SMALL('2nd Youth'!F:F,K139)&lt;3000),"nt",IF(SMALL('2nd Youth'!F:F,K139)&gt;3000,"",SMALL('2nd Youth'!F:F,K139))),"")</f>
        <v/>
      </c>
      <c r="E139" s="130" t="str">
        <f>IF(D139="nt",IFERROR(SMALL('2nd Youth'!F:F,K139),""),IF(D139&gt;3000,"",IFERROR(SMALL('2nd Youth'!F:F,K139),"")))</f>
        <v/>
      </c>
      <c r="G139" s="104" t="str">
        <f t="shared" si="3"/>
        <v/>
      </c>
      <c r="J139" s="139"/>
      <c r="K139" s="68">
        <v>138</v>
      </c>
    </row>
    <row r="140" spans="1:11">
      <c r="A140" s="22" t="str">
        <f>IFERROR(IF(INDEX('2nd Youth'!$A:$F,MATCH('2nd Youth Results'!$E140,'2nd Youth'!$F:$F,0),1)&gt;0,INDEX('2nd Youth'!$A:$F,MATCH('2nd Youth Results'!$E140,'2nd Youth'!$F:$F,0),1),""),"")</f>
        <v>oco</v>
      </c>
      <c r="B140" s="95" t="str">
        <f>IFERROR(IF(INDEX('2nd Youth'!$A:$F,MATCH('2nd Youth Results'!$E140,'2nd Youth'!$F:$F,0),2)&gt;0,INDEX('2nd Youth'!$A:$F,MATCH('2nd Youth Results'!$E140,'2nd Youth'!$F:$F,0),2),""),"")</f>
        <v>Cadence Magnuson</v>
      </c>
      <c r="C140" s="95" t="str">
        <f>IFERROR(IF(INDEX('2nd Youth'!$A:$F,MATCH('2nd Youth Results'!$E140,'2nd Youth'!$F:$F,0),3)&gt;0,INDEX('2nd Youth'!$A:$F,MATCH('2nd Youth Results'!$E140,'2nd Youth'!$F:$F,0),3),""),"")</f>
        <v>BW Dashin and Cashin</v>
      </c>
      <c r="D140" s="96" t="str">
        <f>IFERROR(IF(AND(SMALL('2nd Youth'!F:F,K140)&gt;1000,SMALL('2nd Youth'!F:F,K140)&lt;3000),"nt",IF(SMALL('2nd Youth'!F:F,K140)&gt;3000,"",SMALL('2nd Youth'!F:F,K140))),"")</f>
        <v/>
      </c>
      <c r="E140" s="130" t="str">
        <f>IF(D140="nt",IFERROR(SMALL('2nd Youth'!F:F,K140),""),IF(D140&gt;3000,"",IFERROR(SMALL('2nd Youth'!F:F,K140),"")))</f>
        <v/>
      </c>
      <c r="G140" s="104" t="str">
        <f t="shared" si="3"/>
        <v/>
      </c>
      <c r="J140" s="139"/>
      <c r="K140" s="68">
        <v>139</v>
      </c>
    </row>
    <row r="141" spans="1:11">
      <c r="A141" s="22" t="str">
        <f>IFERROR(IF(INDEX('2nd Youth'!$A:$F,MATCH('2nd Youth Results'!$E141,'2nd Youth'!$F:$F,0),1)&gt;0,INDEX('2nd Youth'!$A:$F,MATCH('2nd Youth Results'!$E141,'2nd Youth'!$F:$F,0),1),""),"")</f>
        <v>oco</v>
      </c>
      <c r="B141" s="95" t="str">
        <f>IFERROR(IF(INDEX('2nd Youth'!$A:$F,MATCH('2nd Youth Results'!$E141,'2nd Youth'!$F:$F,0),2)&gt;0,INDEX('2nd Youth'!$A:$F,MATCH('2nd Youth Results'!$E141,'2nd Youth'!$F:$F,0),2),""),"")</f>
        <v>Cadence Magnuson</v>
      </c>
      <c r="C141" s="95" t="str">
        <f>IFERROR(IF(INDEX('2nd Youth'!$A:$F,MATCH('2nd Youth Results'!$E141,'2nd Youth'!$F:$F,0),3)&gt;0,INDEX('2nd Youth'!$A:$F,MATCH('2nd Youth Results'!$E141,'2nd Youth'!$F:$F,0),3),""),"")</f>
        <v>BW Dashin and Cashin</v>
      </c>
      <c r="D141" s="96" t="str">
        <f>IFERROR(IF(AND(SMALL('2nd Youth'!F:F,K141)&gt;1000,SMALL('2nd Youth'!F:F,K141)&lt;3000),"nt",IF(SMALL('2nd Youth'!F:F,K141)&gt;3000,"",SMALL('2nd Youth'!F:F,K141))),"")</f>
        <v/>
      </c>
      <c r="E141" s="130" t="str">
        <f>IF(D141="nt",IFERROR(SMALL('2nd Youth'!F:F,K141),""),IF(D141&gt;3000,"",IFERROR(SMALL('2nd Youth'!F:F,K141),"")))</f>
        <v/>
      </c>
      <c r="G141" s="104" t="str">
        <f t="shared" si="3"/>
        <v/>
      </c>
      <c r="J141" s="139"/>
      <c r="K141" s="68">
        <v>140</v>
      </c>
    </row>
    <row r="142" spans="1:11">
      <c r="A142" s="22" t="str">
        <f>IFERROR(IF(INDEX('2nd Youth'!$A:$F,MATCH('2nd Youth Results'!$E142,'2nd Youth'!$F:$F,0),1)&gt;0,INDEX('2nd Youth'!$A:$F,MATCH('2nd Youth Results'!$E142,'2nd Youth'!$F:$F,0),1),""),"")</f>
        <v>oco</v>
      </c>
      <c r="B142" s="95" t="str">
        <f>IFERROR(IF(INDEX('2nd Youth'!$A:$F,MATCH('2nd Youth Results'!$E142,'2nd Youth'!$F:$F,0),2)&gt;0,INDEX('2nd Youth'!$A:$F,MATCH('2nd Youth Results'!$E142,'2nd Youth'!$F:$F,0),2),""),"")</f>
        <v>Cadence Magnuson</v>
      </c>
      <c r="C142" s="95" t="str">
        <f>IFERROR(IF(INDEX('2nd Youth'!$A:$F,MATCH('2nd Youth Results'!$E142,'2nd Youth'!$F:$F,0),3)&gt;0,INDEX('2nd Youth'!$A:$F,MATCH('2nd Youth Results'!$E142,'2nd Youth'!$F:$F,0),3),""),"")</f>
        <v>BW Dashin and Cashin</v>
      </c>
      <c r="D142" s="96" t="str">
        <f>IFERROR(IF(AND(SMALL('2nd Youth'!F:F,K142)&gt;1000,SMALL('2nd Youth'!F:F,K142)&lt;3000),"nt",IF(SMALL('2nd Youth'!F:F,K142)&gt;3000,"",SMALL('2nd Youth'!F:F,K142))),"")</f>
        <v/>
      </c>
      <c r="E142" s="130" t="str">
        <f>IF(D142="nt",IFERROR(SMALL('2nd Youth'!F:F,K142),""),IF(D142&gt;3000,"",IFERROR(SMALL('2nd Youth'!F:F,K142),"")))</f>
        <v/>
      </c>
      <c r="G142" s="104" t="str">
        <f t="shared" si="3"/>
        <v/>
      </c>
      <c r="J142" s="139"/>
      <c r="K142" s="68">
        <v>141</v>
      </c>
    </row>
    <row r="143" spans="1:11">
      <c r="A143" s="22" t="str">
        <f>IFERROR(IF(INDEX('2nd Youth'!$A:$F,MATCH('2nd Youth Results'!$E143,'2nd Youth'!$F:$F,0),1)&gt;0,INDEX('2nd Youth'!$A:$F,MATCH('2nd Youth Results'!$E143,'2nd Youth'!$F:$F,0),1),""),"")</f>
        <v>oco</v>
      </c>
      <c r="B143" s="95" t="str">
        <f>IFERROR(IF(INDEX('2nd Youth'!$A:$F,MATCH('2nd Youth Results'!$E143,'2nd Youth'!$F:$F,0),2)&gt;0,INDEX('2nd Youth'!$A:$F,MATCH('2nd Youth Results'!$E143,'2nd Youth'!$F:$F,0),2),""),"")</f>
        <v>Cadence Magnuson</v>
      </c>
      <c r="C143" s="95" t="str">
        <f>IFERROR(IF(INDEX('2nd Youth'!$A:$F,MATCH('2nd Youth Results'!$E143,'2nd Youth'!$F:$F,0),3)&gt;0,INDEX('2nd Youth'!$A:$F,MATCH('2nd Youth Results'!$E143,'2nd Youth'!$F:$F,0),3),""),"")</f>
        <v>BW Dashin and Cashin</v>
      </c>
      <c r="D143" s="96" t="str">
        <f>IFERROR(IF(AND(SMALL('2nd Youth'!F:F,K143)&gt;1000,SMALL('2nd Youth'!F:F,K143)&lt;3000),"nt",IF(SMALL('2nd Youth'!F:F,K143)&gt;3000,"",SMALL('2nd Youth'!F:F,K143))),"")</f>
        <v/>
      </c>
      <c r="E143" s="130" t="str">
        <f>IF(D143="nt",IFERROR(SMALL('2nd Youth'!F:F,K143),""),IF(D143&gt;3000,"",IFERROR(SMALL('2nd Youth'!F:F,K143),"")))</f>
        <v/>
      </c>
      <c r="G143" s="104" t="str">
        <f t="shared" si="3"/>
        <v/>
      </c>
      <c r="J143" s="139"/>
      <c r="K143" s="68">
        <v>142</v>
      </c>
    </row>
    <row r="144" spans="1:11">
      <c r="A144" s="22" t="str">
        <f>IFERROR(IF(INDEX('2nd Youth'!$A:$F,MATCH('2nd Youth Results'!$E144,'2nd Youth'!$F:$F,0),1)&gt;0,INDEX('2nd Youth'!$A:$F,MATCH('2nd Youth Results'!$E144,'2nd Youth'!$F:$F,0),1),""),"")</f>
        <v>oco</v>
      </c>
      <c r="B144" s="95" t="str">
        <f>IFERROR(IF(INDEX('2nd Youth'!$A:$F,MATCH('2nd Youth Results'!$E144,'2nd Youth'!$F:$F,0),2)&gt;0,INDEX('2nd Youth'!$A:$F,MATCH('2nd Youth Results'!$E144,'2nd Youth'!$F:$F,0),2),""),"")</f>
        <v>Cadence Magnuson</v>
      </c>
      <c r="C144" s="95" t="str">
        <f>IFERROR(IF(INDEX('2nd Youth'!$A:$F,MATCH('2nd Youth Results'!$E144,'2nd Youth'!$F:$F,0),3)&gt;0,INDEX('2nd Youth'!$A:$F,MATCH('2nd Youth Results'!$E144,'2nd Youth'!$F:$F,0),3),""),"")</f>
        <v>BW Dashin and Cashin</v>
      </c>
      <c r="D144" s="96" t="str">
        <f>IFERROR(IF(AND(SMALL('2nd Youth'!F:F,K144)&gt;1000,SMALL('2nd Youth'!F:F,K144)&lt;3000),"nt",IF(SMALL('2nd Youth'!F:F,K144)&gt;3000,"",SMALL('2nd Youth'!F:F,K144))),"")</f>
        <v/>
      </c>
      <c r="E144" s="130" t="str">
        <f>IF(D144="nt",IFERROR(SMALL('2nd Youth'!F:F,K144),""),IF(D144&gt;3000,"",IFERROR(SMALL('2nd Youth'!F:F,K144),"")))</f>
        <v/>
      </c>
      <c r="G144" s="104" t="str">
        <f t="shared" si="3"/>
        <v/>
      </c>
      <c r="J144" s="139"/>
      <c r="K144" s="68">
        <v>143</v>
      </c>
    </row>
    <row r="145" spans="1:11">
      <c r="A145" s="22" t="str">
        <f>IFERROR(IF(INDEX('2nd Youth'!$A:$F,MATCH('2nd Youth Results'!$E145,'2nd Youth'!$F:$F,0),1)&gt;0,INDEX('2nd Youth'!$A:$F,MATCH('2nd Youth Results'!$E145,'2nd Youth'!$F:$F,0),1),""),"")</f>
        <v>oco</v>
      </c>
      <c r="B145" s="95" t="str">
        <f>IFERROR(IF(INDEX('2nd Youth'!$A:$F,MATCH('2nd Youth Results'!$E145,'2nd Youth'!$F:$F,0),2)&gt;0,INDEX('2nd Youth'!$A:$F,MATCH('2nd Youth Results'!$E145,'2nd Youth'!$F:$F,0),2),""),"")</f>
        <v>Cadence Magnuson</v>
      </c>
      <c r="C145" s="95" t="str">
        <f>IFERROR(IF(INDEX('2nd Youth'!$A:$F,MATCH('2nd Youth Results'!$E145,'2nd Youth'!$F:$F,0),3)&gt;0,INDEX('2nd Youth'!$A:$F,MATCH('2nd Youth Results'!$E145,'2nd Youth'!$F:$F,0),3),""),"")</f>
        <v>BW Dashin and Cashin</v>
      </c>
      <c r="D145" s="96" t="str">
        <f>IFERROR(IF(AND(SMALL('2nd Youth'!F:F,K145)&gt;1000,SMALL('2nd Youth'!F:F,K145)&lt;3000),"nt",IF(SMALL('2nd Youth'!F:F,K145)&gt;3000,"",SMALL('2nd Youth'!F:F,K145))),"")</f>
        <v/>
      </c>
      <c r="E145" s="130" t="str">
        <f>IF(D145="nt",IFERROR(SMALL('2nd Youth'!F:F,K145),""),IF(D145&gt;3000,"",IFERROR(SMALL('2nd Youth'!F:F,K145),"")))</f>
        <v/>
      </c>
      <c r="G145" s="104" t="str">
        <f t="shared" si="3"/>
        <v/>
      </c>
      <c r="J145" s="139"/>
      <c r="K145" s="68">
        <v>144</v>
      </c>
    </row>
    <row r="146" spans="1:11">
      <c r="A146" s="22" t="str">
        <f>IFERROR(IF(INDEX('2nd Youth'!$A:$F,MATCH('2nd Youth Results'!$E146,'2nd Youth'!$F:$F,0),1)&gt;0,INDEX('2nd Youth'!$A:$F,MATCH('2nd Youth Results'!$E146,'2nd Youth'!$F:$F,0),1),""),"")</f>
        <v>oco</v>
      </c>
      <c r="B146" s="95" t="str">
        <f>IFERROR(IF(INDEX('2nd Youth'!$A:$F,MATCH('2nd Youth Results'!$E146,'2nd Youth'!$F:$F,0),2)&gt;0,INDEX('2nd Youth'!$A:$F,MATCH('2nd Youth Results'!$E146,'2nd Youth'!$F:$F,0),2),""),"")</f>
        <v>Cadence Magnuson</v>
      </c>
      <c r="C146" s="95" t="str">
        <f>IFERROR(IF(INDEX('2nd Youth'!$A:$F,MATCH('2nd Youth Results'!$E146,'2nd Youth'!$F:$F,0),3)&gt;0,INDEX('2nd Youth'!$A:$F,MATCH('2nd Youth Results'!$E146,'2nd Youth'!$F:$F,0),3),""),"")</f>
        <v>BW Dashin and Cashin</v>
      </c>
      <c r="D146" s="96" t="str">
        <f>IFERROR(IF(AND(SMALL('2nd Youth'!F:F,K146)&gt;1000,SMALL('2nd Youth'!F:F,K146)&lt;3000),"nt",IF(SMALL('2nd Youth'!F:F,K146)&gt;3000,"",SMALL('2nd Youth'!F:F,K146))),"")</f>
        <v/>
      </c>
      <c r="E146" s="130" t="str">
        <f>IF(D146="nt",IFERROR(SMALL('2nd Youth'!F:F,K146),""),IF(D146&gt;3000,"",IFERROR(SMALL('2nd Youth'!F:F,K146),"")))</f>
        <v/>
      </c>
      <c r="G146" s="104" t="str">
        <f t="shared" si="3"/>
        <v/>
      </c>
      <c r="J146" s="139"/>
      <c r="K146" s="68">
        <v>145</v>
      </c>
    </row>
    <row r="147" spans="1:11">
      <c r="A147" s="22" t="str">
        <f>IFERROR(IF(INDEX('2nd Youth'!$A:$F,MATCH('2nd Youth Results'!$E147,'2nd Youth'!$F:$F,0),1)&gt;0,INDEX('2nd Youth'!$A:$F,MATCH('2nd Youth Results'!$E147,'2nd Youth'!$F:$F,0),1),""),"")</f>
        <v>oco</v>
      </c>
      <c r="B147" s="95" t="str">
        <f>IFERROR(IF(INDEX('2nd Youth'!$A:$F,MATCH('2nd Youth Results'!$E147,'2nd Youth'!$F:$F,0),2)&gt;0,INDEX('2nd Youth'!$A:$F,MATCH('2nd Youth Results'!$E147,'2nd Youth'!$F:$F,0),2),""),"")</f>
        <v>Cadence Magnuson</v>
      </c>
      <c r="C147" s="95" t="str">
        <f>IFERROR(IF(INDEX('2nd Youth'!$A:$F,MATCH('2nd Youth Results'!$E147,'2nd Youth'!$F:$F,0),3)&gt;0,INDEX('2nd Youth'!$A:$F,MATCH('2nd Youth Results'!$E147,'2nd Youth'!$F:$F,0),3),""),"")</f>
        <v>BW Dashin and Cashin</v>
      </c>
      <c r="D147" s="96" t="str">
        <f>IFERROR(IF(AND(SMALL('2nd Youth'!F:F,K147)&gt;1000,SMALL('2nd Youth'!F:F,K147)&lt;3000),"nt",IF(SMALL('2nd Youth'!F:F,K147)&gt;3000,"",SMALL('2nd Youth'!F:F,K147))),"")</f>
        <v/>
      </c>
      <c r="E147" s="130" t="str">
        <f>IF(D147="nt",IFERROR(SMALL('2nd Youth'!F:F,K147),""),IF(D147&gt;3000,"",IFERROR(SMALL('2nd Youth'!F:F,K147),"")))</f>
        <v/>
      </c>
      <c r="G147" s="104" t="str">
        <f t="shared" si="3"/>
        <v/>
      </c>
      <c r="J147" s="139"/>
      <c r="K147" s="68">
        <v>146</v>
      </c>
    </row>
    <row r="148" spans="1:11">
      <c r="A148" s="22" t="str">
        <f>IFERROR(IF(INDEX('2nd Youth'!$A:$F,MATCH('2nd Youth Results'!$E148,'2nd Youth'!$F:$F,0),1)&gt;0,INDEX('2nd Youth'!$A:$F,MATCH('2nd Youth Results'!$E148,'2nd Youth'!$F:$F,0),1),""),"")</f>
        <v>oco</v>
      </c>
      <c r="B148" s="95" t="str">
        <f>IFERROR(IF(INDEX('2nd Youth'!$A:$F,MATCH('2nd Youth Results'!$E148,'2nd Youth'!$F:$F,0),2)&gt;0,INDEX('2nd Youth'!$A:$F,MATCH('2nd Youth Results'!$E148,'2nd Youth'!$F:$F,0),2),""),"")</f>
        <v>Cadence Magnuson</v>
      </c>
      <c r="C148" s="95" t="str">
        <f>IFERROR(IF(INDEX('2nd Youth'!$A:$F,MATCH('2nd Youth Results'!$E148,'2nd Youth'!$F:$F,0),3)&gt;0,INDEX('2nd Youth'!$A:$F,MATCH('2nd Youth Results'!$E148,'2nd Youth'!$F:$F,0),3),""),"")</f>
        <v>BW Dashin and Cashin</v>
      </c>
      <c r="D148" s="96" t="str">
        <f>IFERROR(IF(AND(SMALL('2nd Youth'!F:F,K148)&gt;1000,SMALL('2nd Youth'!F:F,K148)&lt;3000),"nt",IF(SMALL('2nd Youth'!F:F,K148)&gt;3000,"",SMALL('2nd Youth'!F:F,K148))),"")</f>
        <v/>
      </c>
      <c r="E148" s="130" t="str">
        <f>IF(D148="nt",IFERROR(SMALL('2nd Youth'!F:F,K148),""),IF(D148&gt;3000,"",IFERROR(SMALL('2nd Youth'!F:F,K148),"")))</f>
        <v/>
      </c>
      <c r="G148" s="104" t="str">
        <f t="shared" si="3"/>
        <v/>
      </c>
      <c r="J148" s="139"/>
      <c r="K148" s="68">
        <v>147</v>
      </c>
    </row>
    <row r="149" spans="1:11">
      <c r="A149" s="22" t="str">
        <f>IFERROR(IF(INDEX('2nd Youth'!$A:$F,MATCH('2nd Youth Results'!$E149,'2nd Youth'!$F:$F,0),1)&gt;0,INDEX('2nd Youth'!$A:$F,MATCH('2nd Youth Results'!$E149,'2nd Youth'!$F:$F,0),1),""),"")</f>
        <v>oco</v>
      </c>
      <c r="B149" s="95" t="str">
        <f>IFERROR(IF(INDEX('2nd Youth'!$A:$F,MATCH('2nd Youth Results'!$E149,'2nd Youth'!$F:$F,0),2)&gt;0,INDEX('2nd Youth'!$A:$F,MATCH('2nd Youth Results'!$E149,'2nd Youth'!$F:$F,0),2),""),"")</f>
        <v>Cadence Magnuson</v>
      </c>
      <c r="C149" s="95" t="str">
        <f>IFERROR(IF(INDEX('2nd Youth'!$A:$F,MATCH('2nd Youth Results'!$E149,'2nd Youth'!$F:$F,0),3)&gt;0,INDEX('2nd Youth'!$A:$F,MATCH('2nd Youth Results'!$E149,'2nd Youth'!$F:$F,0),3),""),"")</f>
        <v>BW Dashin and Cashin</v>
      </c>
      <c r="D149" s="96" t="str">
        <f>IFERROR(IF(AND(SMALL('2nd Youth'!F:F,K149)&gt;1000,SMALL('2nd Youth'!F:F,K149)&lt;3000),"nt",IF(SMALL('2nd Youth'!F:F,K149)&gt;3000,"",SMALL('2nd Youth'!F:F,K149))),"")</f>
        <v/>
      </c>
      <c r="E149" s="130" t="str">
        <f>IF(D149="nt",IFERROR(SMALL('2nd Youth'!F:F,K149),""),IF(D149&gt;3000,"",IFERROR(SMALL('2nd Youth'!F:F,K149),"")))</f>
        <v/>
      </c>
      <c r="G149" s="104" t="str">
        <f t="shared" si="3"/>
        <v/>
      </c>
      <c r="J149" s="139"/>
      <c r="K149" s="68">
        <v>148</v>
      </c>
    </row>
    <row r="150" spans="1:11">
      <c r="A150" s="22" t="str">
        <f>IFERROR(IF(INDEX('2nd Youth'!$A:$F,MATCH('2nd Youth Results'!$E150,'2nd Youth'!$F:$F,0),1)&gt;0,INDEX('2nd Youth'!$A:$F,MATCH('2nd Youth Results'!$E150,'2nd Youth'!$F:$F,0),1),""),"")</f>
        <v>oco</v>
      </c>
      <c r="B150" s="95" t="str">
        <f>IFERROR(IF(INDEX('2nd Youth'!$A:$F,MATCH('2nd Youth Results'!$E150,'2nd Youth'!$F:$F,0),2)&gt;0,INDEX('2nd Youth'!$A:$F,MATCH('2nd Youth Results'!$E150,'2nd Youth'!$F:$F,0),2),""),"")</f>
        <v>Cadence Magnuson</v>
      </c>
      <c r="C150" s="95" t="str">
        <f>IFERROR(IF(INDEX('2nd Youth'!$A:$F,MATCH('2nd Youth Results'!$E150,'2nd Youth'!$F:$F,0),3)&gt;0,INDEX('2nd Youth'!$A:$F,MATCH('2nd Youth Results'!$E150,'2nd Youth'!$F:$F,0),3),""),"")</f>
        <v>BW Dashin and Cashin</v>
      </c>
      <c r="D150" s="96" t="str">
        <f>IFERROR(IF(AND(SMALL('2nd Youth'!F:F,K150)&gt;1000,SMALL('2nd Youth'!F:F,K150)&lt;3000),"nt",IF(SMALL('2nd Youth'!F:F,K150)&gt;3000,"",SMALL('2nd Youth'!F:F,K150))),"")</f>
        <v/>
      </c>
      <c r="E150" s="130" t="str">
        <f>IF(D150="nt",IFERROR(SMALL('2nd Youth'!F:F,K150),""),IF(D150&gt;3000,"",IFERROR(SMALL('2nd Youth'!F:F,K150),"")))</f>
        <v/>
      </c>
      <c r="G150" s="104" t="str">
        <f t="shared" si="3"/>
        <v/>
      </c>
      <c r="J150" s="139"/>
      <c r="K150" s="68">
        <v>149</v>
      </c>
    </row>
    <row r="151" spans="1:11">
      <c r="A151" s="22" t="str">
        <f>IFERROR(IF(INDEX('2nd Youth'!$A:$F,MATCH('2nd Youth Results'!$E151,'2nd Youth'!$F:$F,0),1)&gt;0,INDEX('2nd Youth'!$A:$F,MATCH('2nd Youth Results'!$E151,'2nd Youth'!$F:$F,0),1),""),"")</f>
        <v>oco</v>
      </c>
      <c r="B151" s="95" t="str">
        <f>IFERROR(IF(INDEX('2nd Youth'!$A:$F,MATCH('2nd Youth Results'!$E151,'2nd Youth'!$F:$F,0),2)&gt;0,INDEX('2nd Youth'!$A:$F,MATCH('2nd Youth Results'!$E151,'2nd Youth'!$F:$F,0),2),""),"")</f>
        <v>Cadence Magnuson</v>
      </c>
      <c r="C151" s="95" t="str">
        <f>IFERROR(IF(INDEX('2nd Youth'!$A:$F,MATCH('2nd Youth Results'!$E151,'2nd Youth'!$F:$F,0),3)&gt;0,INDEX('2nd Youth'!$A:$F,MATCH('2nd Youth Results'!$E151,'2nd Youth'!$F:$F,0),3),""),"")</f>
        <v>BW Dashin and Cashin</v>
      </c>
      <c r="D151" s="96" t="str">
        <f>IFERROR(IF(AND(SMALL('2nd Youth'!F:F,K151)&gt;1000,SMALL('2nd Youth'!F:F,K151)&lt;3000),"nt",IF(SMALL('2nd Youth'!F:F,K151)&gt;3000,"",SMALL('2nd Youth'!F:F,K151))),"")</f>
        <v/>
      </c>
      <c r="E151" s="130" t="str">
        <f>IF(D151="nt",IFERROR(SMALL('2nd Youth'!F:F,K151),""),IF(D151&gt;3000,"",IFERROR(SMALL('2nd Youth'!F:F,K151),"")))</f>
        <v/>
      </c>
      <c r="G151" s="104" t="str">
        <f t="shared" si="3"/>
        <v/>
      </c>
      <c r="J151" s="139"/>
      <c r="K151" s="68">
        <v>150</v>
      </c>
    </row>
    <row r="152" spans="1:11">
      <c r="A152" s="22" t="str">
        <f>IFERROR(IF(INDEX('2nd Youth'!$A:$F,MATCH('2nd Youth Results'!$E152,'2nd Youth'!$F:$F,0),1)&gt;0,INDEX('2nd Youth'!$A:$F,MATCH('2nd Youth Results'!$E152,'2nd Youth'!$F:$F,0),1),""),"")</f>
        <v>oco</v>
      </c>
      <c r="B152" s="95" t="str">
        <f>IFERROR(IF(INDEX('2nd Youth'!$A:$F,MATCH('2nd Youth Results'!$E152,'2nd Youth'!$F:$F,0),2)&gt;0,INDEX('2nd Youth'!$A:$F,MATCH('2nd Youth Results'!$E152,'2nd Youth'!$F:$F,0),2),""),"")</f>
        <v>Cadence Magnuson</v>
      </c>
      <c r="C152" s="95" t="str">
        <f>IFERROR(IF(INDEX('2nd Youth'!$A:$F,MATCH('2nd Youth Results'!$E152,'2nd Youth'!$F:$F,0),3)&gt;0,INDEX('2nd Youth'!$A:$F,MATCH('2nd Youth Results'!$E152,'2nd Youth'!$F:$F,0),3),""),"")</f>
        <v>BW Dashin and Cashin</v>
      </c>
      <c r="D152" s="96" t="str">
        <f>IFERROR(IF(AND(SMALL('2nd Youth'!F:F,K152)&gt;1000,SMALL('2nd Youth'!F:F,K152)&lt;3000),"nt",IF(SMALL('2nd Youth'!F:F,K152)&gt;3000,"",SMALL('2nd Youth'!F:F,K152))),"")</f>
        <v/>
      </c>
      <c r="E152" s="130" t="str">
        <f>IF(D152="nt",IFERROR(SMALL('2nd Youth'!F:F,K152),""),IF(D152&gt;3000,"",IFERROR(SMALL('2nd Youth'!F:F,K152),"")))</f>
        <v/>
      </c>
      <c r="G152" s="104" t="str">
        <f t="shared" si="3"/>
        <v/>
      </c>
      <c r="J152" s="139"/>
      <c r="K152" s="68">
        <v>151</v>
      </c>
    </row>
    <row r="153" spans="1:11">
      <c r="A153" s="22" t="str">
        <f>IFERROR(IF(INDEX('2nd Youth'!$A:$F,MATCH('2nd Youth Results'!$E153,'2nd Youth'!$F:$F,0),1)&gt;0,INDEX('2nd Youth'!$A:$F,MATCH('2nd Youth Results'!$E153,'2nd Youth'!$F:$F,0),1),""),"")</f>
        <v>oco</v>
      </c>
      <c r="B153" s="95" t="str">
        <f>IFERROR(IF(INDEX('2nd Youth'!$A:$F,MATCH('2nd Youth Results'!$E153,'2nd Youth'!$F:$F,0),2)&gt;0,INDEX('2nd Youth'!$A:$F,MATCH('2nd Youth Results'!$E153,'2nd Youth'!$F:$F,0),2),""),"")</f>
        <v>Cadence Magnuson</v>
      </c>
      <c r="C153" s="95" t="str">
        <f>IFERROR(IF(INDEX('2nd Youth'!$A:$F,MATCH('2nd Youth Results'!$E153,'2nd Youth'!$F:$F,0),3)&gt;0,INDEX('2nd Youth'!$A:$F,MATCH('2nd Youth Results'!$E153,'2nd Youth'!$F:$F,0),3),""),"")</f>
        <v>BW Dashin and Cashin</v>
      </c>
      <c r="D153" s="96" t="str">
        <f>IFERROR(IF(AND(SMALL('2nd Youth'!F:F,K153)&gt;1000,SMALL('2nd Youth'!F:F,K153)&lt;3000),"nt",IF(SMALL('2nd Youth'!F:F,K153)&gt;3000,"",SMALL('2nd Youth'!F:F,K153))),"")</f>
        <v/>
      </c>
      <c r="E153" s="130" t="str">
        <f>IF(D153="nt",IFERROR(SMALL('2nd Youth'!F:F,K153),""),IF(D153&gt;3000,"",IFERROR(SMALL('2nd Youth'!F:F,K153),"")))</f>
        <v/>
      </c>
      <c r="G153" s="104" t="str">
        <f t="shared" si="3"/>
        <v/>
      </c>
      <c r="J153" s="139"/>
      <c r="K153" s="68">
        <v>152</v>
      </c>
    </row>
    <row r="154" spans="1:11">
      <c r="A154" s="22" t="str">
        <f>IFERROR(IF(INDEX('2nd Youth'!$A:$F,MATCH('2nd Youth Results'!$E154,'2nd Youth'!$F:$F,0),1)&gt;0,INDEX('2nd Youth'!$A:$F,MATCH('2nd Youth Results'!$E154,'2nd Youth'!$F:$F,0),1),""),"")</f>
        <v>oco</v>
      </c>
      <c r="B154" s="95" t="str">
        <f>IFERROR(IF(INDEX('2nd Youth'!$A:$F,MATCH('2nd Youth Results'!$E154,'2nd Youth'!$F:$F,0),2)&gt;0,INDEX('2nd Youth'!$A:$F,MATCH('2nd Youth Results'!$E154,'2nd Youth'!$F:$F,0),2),""),"")</f>
        <v>Cadence Magnuson</v>
      </c>
      <c r="C154" s="95" t="str">
        <f>IFERROR(IF(INDEX('2nd Youth'!$A:$F,MATCH('2nd Youth Results'!$E154,'2nd Youth'!$F:$F,0),3)&gt;0,INDEX('2nd Youth'!$A:$F,MATCH('2nd Youth Results'!$E154,'2nd Youth'!$F:$F,0),3),""),"")</f>
        <v>BW Dashin and Cashin</v>
      </c>
      <c r="D154" s="96" t="str">
        <f>IFERROR(IF(AND(SMALL('2nd Youth'!F:F,K154)&gt;1000,SMALL('2nd Youth'!F:F,K154)&lt;3000),"nt",IF(SMALL('2nd Youth'!F:F,K154)&gt;3000,"",SMALL('2nd Youth'!F:F,K154))),"")</f>
        <v/>
      </c>
      <c r="E154" s="130" t="str">
        <f>IF(D154="nt",IFERROR(SMALL('2nd Youth'!F:F,K154),""),IF(D154&gt;3000,"",IFERROR(SMALL('2nd Youth'!F:F,K154),"")))</f>
        <v/>
      </c>
      <c r="G154" s="104" t="str">
        <f t="shared" si="3"/>
        <v/>
      </c>
      <c r="J154" s="139"/>
      <c r="K154" s="68">
        <v>153</v>
      </c>
    </row>
    <row r="155" spans="1:11">
      <c r="A155" s="22" t="str">
        <f>IFERROR(IF(INDEX('2nd Youth'!$A:$F,MATCH('2nd Youth Results'!$E155,'2nd Youth'!$F:$F,0),1)&gt;0,INDEX('2nd Youth'!$A:$F,MATCH('2nd Youth Results'!$E155,'2nd Youth'!$F:$F,0),1),""),"")</f>
        <v>oco</v>
      </c>
      <c r="B155" s="95" t="str">
        <f>IFERROR(IF(INDEX('2nd Youth'!$A:$F,MATCH('2nd Youth Results'!$E155,'2nd Youth'!$F:$F,0),2)&gt;0,INDEX('2nd Youth'!$A:$F,MATCH('2nd Youth Results'!$E155,'2nd Youth'!$F:$F,0),2),""),"")</f>
        <v>Cadence Magnuson</v>
      </c>
      <c r="C155" s="95" t="str">
        <f>IFERROR(IF(INDEX('2nd Youth'!$A:$F,MATCH('2nd Youth Results'!$E155,'2nd Youth'!$F:$F,0),3)&gt;0,INDEX('2nd Youth'!$A:$F,MATCH('2nd Youth Results'!$E155,'2nd Youth'!$F:$F,0),3),""),"")</f>
        <v>BW Dashin and Cashin</v>
      </c>
      <c r="D155" s="96" t="str">
        <f>IFERROR(IF(AND(SMALL('2nd Youth'!F:F,K155)&gt;1000,SMALL('2nd Youth'!F:F,K155)&lt;3000),"nt",IF(SMALL('2nd Youth'!F:F,K155)&gt;3000,"",SMALL('2nd Youth'!F:F,K155))),"")</f>
        <v/>
      </c>
      <c r="E155" s="130" t="str">
        <f>IF(D155="nt",IFERROR(SMALL('2nd Youth'!F:F,K155),""),IF(D155&gt;3000,"",IFERROR(SMALL('2nd Youth'!F:F,K155),"")))</f>
        <v/>
      </c>
      <c r="G155" s="104" t="str">
        <f t="shared" si="3"/>
        <v/>
      </c>
      <c r="J155" s="139"/>
      <c r="K155" s="68">
        <v>154</v>
      </c>
    </row>
    <row r="156" spans="1:11">
      <c r="A156" s="22" t="str">
        <f>IFERROR(IF(INDEX('2nd Youth'!$A:$F,MATCH('2nd Youth Results'!$E156,'2nd Youth'!$F:$F,0),1)&gt;0,INDEX('2nd Youth'!$A:$F,MATCH('2nd Youth Results'!$E156,'2nd Youth'!$F:$F,0),1),""),"")</f>
        <v>oco</v>
      </c>
      <c r="B156" s="95" t="str">
        <f>IFERROR(IF(INDEX('2nd Youth'!$A:$F,MATCH('2nd Youth Results'!$E156,'2nd Youth'!$F:$F,0),2)&gt;0,INDEX('2nd Youth'!$A:$F,MATCH('2nd Youth Results'!$E156,'2nd Youth'!$F:$F,0),2),""),"")</f>
        <v>Cadence Magnuson</v>
      </c>
      <c r="C156" s="95" t="str">
        <f>IFERROR(IF(INDEX('2nd Youth'!$A:$F,MATCH('2nd Youth Results'!$E156,'2nd Youth'!$F:$F,0),3)&gt;0,INDEX('2nd Youth'!$A:$F,MATCH('2nd Youth Results'!$E156,'2nd Youth'!$F:$F,0),3),""),"")</f>
        <v>BW Dashin and Cashin</v>
      </c>
      <c r="D156" s="96" t="str">
        <f>IFERROR(IF(AND(SMALL('2nd Youth'!F:F,K156)&gt;1000,SMALL('2nd Youth'!F:F,K156)&lt;3000),"nt",IF(SMALL('2nd Youth'!F:F,K156)&gt;3000,"",SMALL('2nd Youth'!F:F,K156))),"")</f>
        <v/>
      </c>
      <c r="E156" s="130" t="str">
        <f>IF(D156="nt",IFERROR(SMALL('2nd Youth'!F:F,K156),""),IF(D156&gt;3000,"",IFERROR(SMALL('2nd Youth'!F:F,K156),"")))</f>
        <v/>
      </c>
      <c r="G156" s="104" t="str">
        <f t="shared" si="3"/>
        <v/>
      </c>
      <c r="J156" s="139"/>
      <c r="K156" s="68">
        <v>155</v>
      </c>
    </row>
    <row r="157" spans="1:11">
      <c r="A157" s="22" t="str">
        <f>IFERROR(IF(INDEX('2nd Youth'!$A:$F,MATCH('2nd Youth Results'!$E157,'2nd Youth'!$F:$F,0),1)&gt;0,INDEX('2nd Youth'!$A:$F,MATCH('2nd Youth Results'!$E157,'2nd Youth'!$F:$F,0),1),""),"")</f>
        <v>oco</v>
      </c>
      <c r="B157" s="95" t="str">
        <f>IFERROR(IF(INDEX('2nd Youth'!$A:$F,MATCH('2nd Youth Results'!$E157,'2nd Youth'!$F:$F,0),2)&gt;0,INDEX('2nd Youth'!$A:$F,MATCH('2nd Youth Results'!$E157,'2nd Youth'!$F:$F,0),2),""),"")</f>
        <v>Cadence Magnuson</v>
      </c>
      <c r="C157" s="95" t="str">
        <f>IFERROR(IF(INDEX('2nd Youth'!$A:$F,MATCH('2nd Youth Results'!$E157,'2nd Youth'!$F:$F,0),3)&gt;0,INDEX('2nd Youth'!$A:$F,MATCH('2nd Youth Results'!$E157,'2nd Youth'!$F:$F,0),3),""),"")</f>
        <v>BW Dashin and Cashin</v>
      </c>
      <c r="D157" s="96" t="str">
        <f>IFERROR(IF(AND(SMALL('2nd Youth'!F:F,K157)&gt;1000,SMALL('2nd Youth'!F:F,K157)&lt;3000),"nt",IF(SMALL('2nd Youth'!F:F,K157)&gt;3000,"",SMALL('2nd Youth'!F:F,K157))),"")</f>
        <v/>
      </c>
      <c r="E157" s="130" t="str">
        <f>IF(D157="nt",IFERROR(SMALL('2nd Youth'!F:F,K157),""),IF(D157&gt;3000,"",IFERROR(SMALL('2nd Youth'!F:F,K157),"")))</f>
        <v/>
      </c>
      <c r="G157" s="104" t="str">
        <f t="shared" si="3"/>
        <v/>
      </c>
      <c r="J157" s="139"/>
      <c r="K157" s="68">
        <v>156</v>
      </c>
    </row>
    <row r="158" spans="1:11">
      <c r="A158" s="22" t="str">
        <f>IFERROR(IF(INDEX('2nd Youth'!$A:$F,MATCH('2nd Youth Results'!$E158,'2nd Youth'!$F:$F,0),1)&gt;0,INDEX('2nd Youth'!$A:$F,MATCH('2nd Youth Results'!$E158,'2nd Youth'!$F:$F,0),1),""),"")</f>
        <v>oco</v>
      </c>
      <c r="B158" s="95" t="str">
        <f>IFERROR(IF(INDEX('2nd Youth'!$A:$F,MATCH('2nd Youth Results'!$E158,'2nd Youth'!$F:$F,0),2)&gt;0,INDEX('2nd Youth'!$A:$F,MATCH('2nd Youth Results'!$E158,'2nd Youth'!$F:$F,0),2),""),"")</f>
        <v>Cadence Magnuson</v>
      </c>
      <c r="C158" s="95" t="str">
        <f>IFERROR(IF(INDEX('2nd Youth'!$A:$F,MATCH('2nd Youth Results'!$E158,'2nd Youth'!$F:$F,0),3)&gt;0,INDEX('2nd Youth'!$A:$F,MATCH('2nd Youth Results'!$E158,'2nd Youth'!$F:$F,0),3),""),"")</f>
        <v>BW Dashin and Cashin</v>
      </c>
      <c r="D158" s="96" t="str">
        <f>IFERROR(IF(AND(SMALL('2nd Youth'!F:F,K158)&gt;1000,SMALL('2nd Youth'!F:F,K158)&lt;3000),"nt",IF(SMALL('2nd Youth'!F:F,K158)&gt;3000,"",SMALL('2nd Youth'!F:F,K158))),"")</f>
        <v/>
      </c>
      <c r="E158" s="130" t="str">
        <f>IF(D158="nt",IFERROR(SMALL('2nd Youth'!F:F,K158),""),IF(D158&gt;3000,"",IFERROR(SMALL('2nd Youth'!F:F,K158),"")))</f>
        <v/>
      </c>
      <c r="G158" s="104" t="str">
        <f t="shared" si="3"/>
        <v/>
      </c>
      <c r="J158" s="139"/>
      <c r="K158" s="68">
        <v>157</v>
      </c>
    </row>
    <row r="159" spans="1:11">
      <c r="A159" s="22" t="str">
        <f>IFERROR(IF(INDEX('2nd Youth'!$A:$F,MATCH('2nd Youth Results'!$E159,'2nd Youth'!$F:$F,0),1)&gt;0,INDEX('2nd Youth'!$A:$F,MATCH('2nd Youth Results'!$E159,'2nd Youth'!$F:$F,0),1),""),"")</f>
        <v>oco</v>
      </c>
      <c r="B159" s="95" t="str">
        <f>IFERROR(IF(INDEX('2nd Youth'!$A:$F,MATCH('2nd Youth Results'!$E159,'2nd Youth'!$F:$F,0),2)&gt;0,INDEX('2nd Youth'!$A:$F,MATCH('2nd Youth Results'!$E159,'2nd Youth'!$F:$F,0),2),""),"")</f>
        <v>Cadence Magnuson</v>
      </c>
      <c r="C159" s="95" t="str">
        <f>IFERROR(IF(INDEX('2nd Youth'!$A:$F,MATCH('2nd Youth Results'!$E159,'2nd Youth'!$F:$F,0),3)&gt;0,INDEX('2nd Youth'!$A:$F,MATCH('2nd Youth Results'!$E159,'2nd Youth'!$F:$F,0),3),""),"")</f>
        <v>BW Dashin and Cashin</v>
      </c>
      <c r="D159" s="96" t="str">
        <f>IFERROR(IF(AND(SMALL('2nd Youth'!F:F,K159)&gt;1000,SMALL('2nd Youth'!F:F,K159)&lt;3000),"nt",IF(SMALL('2nd Youth'!F:F,K159)&gt;3000,"",SMALL('2nd Youth'!F:F,K159))),"")</f>
        <v/>
      </c>
      <c r="E159" s="130" t="str">
        <f>IF(D159="nt",IFERROR(SMALL('2nd Youth'!F:F,K159),""),IF(D159&gt;3000,"",IFERROR(SMALL('2nd Youth'!F:F,K159),"")))</f>
        <v/>
      </c>
      <c r="G159" s="104" t="str">
        <f t="shared" si="3"/>
        <v/>
      </c>
      <c r="J159" s="139"/>
      <c r="K159" s="68">
        <v>158</v>
      </c>
    </row>
    <row r="160" spans="1:11">
      <c r="A160" s="22" t="str">
        <f>IFERROR(IF(INDEX('2nd Youth'!$A:$F,MATCH('2nd Youth Results'!$E160,'2nd Youth'!$F:$F,0),1)&gt;0,INDEX('2nd Youth'!$A:$F,MATCH('2nd Youth Results'!$E160,'2nd Youth'!$F:$F,0),1),""),"")</f>
        <v>oco</v>
      </c>
      <c r="B160" s="95" t="str">
        <f>IFERROR(IF(INDEX('2nd Youth'!$A:$F,MATCH('2nd Youth Results'!$E160,'2nd Youth'!$F:$F,0),2)&gt;0,INDEX('2nd Youth'!$A:$F,MATCH('2nd Youth Results'!$E160,'2nd Youth'!$F:$F,0),2),""),"")</f>
        <v>Cadence Magnuson</v>
      </c>
      <c r="C160" s="95" t="str">
        <f>IFERROR(IF(INDEX('2nd Youth'!$A:$F,MATCH('2nd Youth Results'!$E160,'2nd Youth'!$F:$F,0),3)&gt;0,INDEX('2nd Youth'!$A:$F,MATCH('2nd Youth Results'!$E160,'2nd Youth'!$F:$F,0),3),""),"")</f>
        <v>BW Dashin and Cashin</v>
      </c>
      <c r="D160" s="96" t="str">
        <f>IFERROR(IF(AND(SMALL('2nd Youth'!F:F,K160)&gt;1000,SMALL('2nd Youth'!F:F,K160)&lt;3000),"nt",IF(SMALL('2nd Youth'!F:F,K160)&gt;3000,"",SMALL('2nd Youth'!F:F,K160))),"")</f>
        <v/>
      </c>
      <c r="E160" s="130" t="str">
        <f>IF(D160="nt",IFERROR(SMALL('2nd Youth'!F:F,K160),""),IF(D160&gt;3000,"",IFERROR(SMALL('2nd Youth'!F:F,K160),"")))</f>
        <v/>
      </c>
      <c r="G160" s="104" t="str">
        <f t="shared" si="3"/>
        <v/>
      </c>
      <c r="J160" s="139"/>
      <c r="K160" s="68">
        <v>159</v>
      </c>
    </row>
    <row r="161" spans="1:11">
      <c r="A161" s="22" t="str">
        <f>IFERROR(IF(INDEX('2nd Youth'!$A:$F,MATCH('2nd Youth Results'!$E161,'2nd Youth'!$F:$F,0),1)&gt;0,INDEX('2nd Youth'!$A:$F,MATCH('2nd Youth Results'!$E161,'2nd Youth'!$F:$F,0),1),""),"")</f>
        <v>oco</v>
      </c>
      <c r="B161" s="95" t="str">
        <f>IFERROR(IF(INDEX('2nd Youth'!$A:$F,MATCH('2nd Youth Results'!$E161,'2nd Youth'!$F:$F,0),2)&gt;0,INDEX('2nd Youth'!$A:$F,MATCH('2nd Youth Results'!$E161,'2nd Youth'!$F:$F,0),2),""),"")</f>
        <v>Cadence Magnuson</v>
      </c>
      <c r="C161" s="95" t="str">
        <f>IFERROR(IF(INDEX('2nd Youth'!$A:$F,MATCH('2nd Youth Results'!$E161,'2nd Youth'!$F:$F,0),3)&gt;0,INDEX('2nd Youth'!$A:$F,MATCH('2nd Youth Results'!$E161,'2nd Youth'!$F:$F,0),3),""),"")</f>
        <v>BW Dashin and Cashin</v>
      </c>
      <c r="D161" s="96" t="str">
        <f>IFERROR(IF(AND(SMALL('2nd Youth'!F:F,K161)&gt;1000,SMALL('2nd Youth'!F:F,K161)&lt;3000),"nt",IF(SMALL('2nd Youth'!F:F,K161)&gt;3000,"",SMALL('2nd Youth'!F:F,K161))),"")</f>
        <v/>
      </c>
      <c r="E161" s="130" t="str">
        <f>IF(D161="nt",IFERROR(SMALL('2nd Youth'!F:F,K161),""),IF(D161&gt;3000,"",IFERROR(SMALL('2nd Youth'!F:F,K161),"")))</f>
        <v/>
      </c>
      <c r="G161" s="104" t="str">
        <f t="shared" si="3"/>
        <v/>
      </c>
      <c r="J161" s="139"/>
      <c r="K161" s="68">
        <v>160</v>
      </c>
    </row>
    <row r="162" spans="1:11">
      <c r="A162" s="22" t="str">
        <f>IFERROR(IF(INDEX('2nd Youth'!$A:$F,MATCH('2nd Youth Results'!$E162,'2nd Youth'!$F:$F,0),1)&gt;0,INDEX('2nd Youth'!$A:$F,MATCH('2nd Youth Results'!$E162,'2nd Youth'!$F:$F,0),1),""),"")</f>
        <v>oco</v>
      </c>
      <c r="B162" s="95" t="str">
        <f>IFERROR(IF(INDEX('2nd Youth'!$A:$F,MATCH('2nd Youth Results'!$E162,'2nd Youth'!$F:$F,0),2)&gt;0,INDEX('2nd Youth'!$A:$F,MATCH('2nd Youth Results'!$E162,'2nd Youth'!$F:$F,0),2),""),"")</f>
        <v>Cadence Magnuson</v>
      </c>
      <c r="C162" s="95" t="str">
        <f>IFERROR(IF(INDEX('2nd Youth'!$A:$F,MATCH('2nd Youth Results'!$E162,'2nd Youth'!$F:$F,0),3)&gt;0,INDEX('2nd Youth'!$A:$F,MATCH('2nd Youth Results'!$E162,'2nd Youth'!$F:$F,0),3),""),"")</f>
        <v>BW Dashin and Cashin</v>
      </c>
      <c r="D162" s="96" t="str">
        <f>IFERROR(IF(AND(SMALL('2nd Youth'!F:F,K162)&gt;1000,SMALL('2nd Youth'!F:F,K162)&lt;3000),"nt",IF(SMALL('2nd Youth'!F:F,K162)&gt;3000,"",SMALL('2nd Youth'!F:F,K162))),"")</f>
        <v/>
      </c>
      <c r="E162" s="130" t="str">
        <f>IF(D162="nt",IFERROR(SMALL('2nd Youth'!F:F,K162),""),IF(D162&gt;3000,"",IFERROR(SMALL('2nd Youth'!F:F,K162),"")))</f>
        <v/>
      </c>
      <c r="G162" s="104" t="str">
        <f t="shared" si="3"/>
        <v/>
      </c>
      <c r="J162" s="139"/>
      <c r="K162" s="68">
        <v>161</v>
      </c>
    </row>
    <row r="163" spans="1:11">
      <c r="A163" s="22" t="str">
        <f>IFERROR(IF(INDEX('2nd Youth'!$A:$F,MATCH('2nd Youth Results'!$E163,'2nd Youth'!$F:$F,0),1)&gt;0,INDEX('2nd Youth'!$A:$F,MATCH('2nd Youth Results'!$E163,'2nd Youth'!$F:$F,0),1),""),"")</f>
        <v>oco</v>
      </c>
      <c r="B163" s="95" t="str">
        <f>IFERROR(IF(INDEX('2nd Youth'!$A:$F,MATCH('2nd Youth Results'!$E163,'2nd Youth'!$F:$F,0),2)&gt;0,INDEX('2nd Youth'!$A:$F,MATCH('2nd Youth Results'!$E163,'2nd Youth'!$F:$F,0),2),""),"")</f>
        <v>Cadence Magnuson</v>
      </c>
      <c r="C163" s="95" t="str">
        <f>IFERROR(IF(INDEX('2nd Youth'!$A:$F,MATCH('2nd Youth Results'!$E163,'2nd Youth'!$F:$F,0),3)&gt;0,INDEX('2nd Youth'!$A:$F,MATCH('2nd Youth Results'!$E163,'2nd Youth'!$F:$F,0),3),""),"")</f>
        <v>BW Dashin and Cashin</v>
      </c>
      <c r="D163" s="96" t="str">
        <f>IFERROR(IF(AND(SMALL('2nd Youth'!F:F,K163)&gt;1000,SMALL('2nd Youth'!F:F,K163)&lt;3000),"nt",IF(SMALL('2nd Youth'!F:F,K163)&gt;3000,"",SMALL('2nd Youth'!F:F,K163))),"")</f>
        <v/>
      </c>
      <c r="E163" s="130" t="str">
        <f>IF(D163="nt",IFERROR(SMALL('2nd Youth'!F:F,K163),""),IF(D163&gt;3000,"",IFERROR(SMALL('2nd Youth'!F:F,K163),"")))</f>
        <v/>
      </c>
      <c r="G163" s="104" t="str">
        <f t="shared" si="3"/>
        <v/>
      </c>
      <c r="J163" s="139"/>
      <c r="K163" s="68">
        <v>162</v>
      </c>
    </row>
    <row r="164" spans="1:11">
      <c r="A164" s="22" t="str">
        <f>IFERROR(IF(INDEX('2nd Youth'!$A:$F,MATCH('2nd Youth Results'!$E164,'2nd Youth'!$F:$F,0),1)&gt;0,INDEX('2nd Youth'!$A:$F,MATCH('2nd Youth Results'!$E164,'2nd Youth'!$F:$F,0),1),""),"")</f>
        <v>oco</v>
      </c>
      <c r="B164" s="95" t="str">
        <f>IFERROR(IF(INDEX('2nd Youth'!$A:$F,MATCH('2nd Youth Results'!$E164,'2nd Youth'!$F:$F,0),2)&gt;0,INDEX('2nd Youth'!$A:$F,MATCH('2nd Youth Results'!$E164,'2nd Youth'!$F:$F,0),2),""),"")</f>
        <v>Cadence Magnuson</v>
      </c>
      <c r="C164" s="95" t="str">
        <f>IFERROR(IF(INDEX('2nd Youth'!$A:$F,MATCH('2nd Youth Results'!$E164,'2nd Youth'!$F:$F,0),3)&gt;0,INDEX('2nd Youth'!$A:$F,MATCH('2nd Youth Results'!$E164,'2nd Youth'!$F:$F,0),3),""),"")</f>
        <v>BW Dashin and Cashin</v>
      </c>
      <c r="D164" s="96" t="str">
        <f>IFERROR(IF(AND(SMALL('2nd Youth'!F:F,K164)&gt;1000,SMALL('2nd Youth'!F:F,K164)&lt;3000),"nt",IF(SMALL('2nd Youth'!F:F,K164)&gt;3000,"",SMALL('2nd Youth'!F:F,K164))),"")</f>
        <v/>
      </c>
      <c r="E164" s="130" t="str">
        <f>IF(D164="nt",IFERROR(SMALL('2nd Youth'!F:F,K164),""),IF(D164&gt;3000,"",IFERROR(SMALL('2nd Youth'!F:F,K164),"")))</f>
        <v/>
      </c>
      <c r="G164" s="104" t="str">
        <f t="shared" si="3"/>
        <v/>
      </c>
      <c r="J164" s="139"/>
      <c r="K164" s="68">
        <v>163</v>
      </c>
    </row>
    <row r="165" spans="1:11">
      <c r="A165" s="22" t="str">
        <f>IFERROR(IF(INDEX('2nd Youth'!$A:$F,MATCH('2nd Youth Results'!$E165,'2nd Youth'!$F:$F,0),1)&gt;0,INDEX('2nd Youth'!$A:$F,MATCH('2nd Youth Results'!$E165,'2nd Youth'!$F:$F,0),1),""),"")</f>
        <v>oco</v>
      </c>
      <c r="B165" s="95" t="str">
        <f>IFERROR(IF(INDEX('2nd Youth'!$A:$F,MATCH('2nd Youth Results'!$E165,'2nd Youth'!$F:$F,0),2)&gt;0,INDEX('2nd Youth'!$A:$F,MATCH('2nd Youth Results'!$E165,'2nd Youth'!$F:$F,0),2),""),"")</f>
        <v>Cadence Magnuson</v>
      </c>
      <c r="C165" s="95" t="str">
        <f>IFERROR(IF(INDEX('2nd Youth'!$A:$F,MATCH('2nd Youth Results'!$E165,'2nd Youth'!$F:$F,0),3)&gt;0,INDEX('2nd Youth'!$A:$F,MATCH('2nd Youth Results'!$E165,'2nd Youth'!$F:$F,0),3),""),"")</f>
        <v>BW Dashin and Cashin</v>
      </c>
      <c r="D165" s="96" t="str">
        <f>IFERROR(IF(AND(SMALL('2nd Youth'!F:F,K165)&gt;1000,SMALL('2nd Youth'!F:F,K165)&lt;3000),"nt",IF(SMALL('2nd Youth'!F:F,K165)&gt;3000,"",SMALL('2nd Youth'!F:F,K165))),"")</f>
        <v/>
      </c>
      <c r="E165" s="130" t="str">
        <f>IF(D165="nt",IFERROR(SMALL('2nd Youth'!F:F,K165),""),IF(D165&gt;3000,"",IFERROR(SMALL('2nd Youth'!F:F,K165),"")))</f>
        <v/>
      </c>
      <c r="G165" s="104" t="str">
        <f t="shared" si="3"/>
        <v/>
      </c>
      <c r="J165" s="139"/>
      <c r="K165" s="68">
        <v>164</v>
      </c>
    </row>
    <row r="166" spans="1:11">
      <c r="A166" s="22" t="str">
        <f>IFERROR(IF(INDEX('2nd Youth'!$A:$F,MATCH('2nd Youth Results'!$E166,'2nd Youth'!$F:$F,0),1)&gt;0,INDEX('2nd Youth'!$A:$F,MATCH('2nd Youth Results'!$E166,'2nd Youth'!$F:$F,0),1),""),"")</f>
        <v>oco</v>
      </c>
      <c r="B166" s="95" t="str">
        <f>IFERROR(IF(INDEX('2nd Youth'!$A:$F,MATCH('2nd Youth Results'!$E166,'2nd Youth'!$F:$F,0),2)&gt;0,INDEX('2nd Youth'!$A:$F,MATCH('2nd Youth Results'!$E166,'2nd Youth'!$F:$F,0),2),""),"")</f>
        <v>Cadence Magnuson</v>
      </c>
      <c r="C166" s="95" t="str">
        <f>IFERROR(IF(INDEX('2nd Youth'!$A:$F,MATCH('2nd Youth Results'!$E166,'2nd Youth'!$F:$F,0),3)&gt;0,INDEX('2nd Youth'!$A:$F,MATCH('2nd Youth Results'!$E166,'2nd Youth'!$F:$F,0),3),""),"")</f>
        <v>BW Dashin and Cashin</v>
      </c>
      <c r="D166" s="96" t="str">
        <f>IFERROR(IF(AND(SMALL('2nd Youth'!F:F,K166)&gt;1000,SMALL('2nd Youth'!F:F,K166)&lt;3000),"nt",IF(SMALL('2nd Youth'!F:F,K166)&gt;3000,"",SMALL('2nd Youth'!F:F,K166))),"")</f>
        <v/>
      </c>
      <c r="E166" s="130" t="str">
        <f>IF(D166="nt",IFERROR(SMALL('2nd Youth'!F:F,K166),""),IF(D166&gt;3000,"",IFERROR(SMALL('2nd Youth'!F:F,K166),"")))</f>
        <v/>
      </c>
      <c r="G166" s="104" t="str">
        <f t="shared" si="3"/>
        <v/>
      </c>
      <c r="J166" s="139"/>
      <c r="K166" s="68">
        <v>165</v>
      </c>
    </row>
    <row r="167" spans="1:11">
      <c r="A167" s="22" t="str">
        <f>IFERROR(IF(INDEX('2nd Youth'!$A:$F,MATCH('2nd Youth Results'!$E167,'2nd Youth'!$F:$F,0),1)&gt;0,INDEX('2nd Youth'!$A:$F,MATCH('2nd Youth Results'!$E167,'2nd Youth'!$F:$F,0),1),""),"")</f>
        <v>oco</v>
      </c>
      <c r="B167" s="95" t="str">
        <f>IFERROR(IF(INDEX('2nd Youth'!$A:$F,MATCH('2nd Youth Results'!$E167,'2nd Youth'!$F:$F,0),2)&gt;0,INDEX('2nd Youth'!$A:$F,MATCH('2nd Youth Results'!$E167,'2nd Youth'!$F:$F,0),2),""),"")</f>
        <v>Cadence Magnuson</v>
      </c>
      <c r="C167" s="95" t="str">
        <f>IFERROR(IF(INDEX('2nd Youth'!$A:$F,MATCH('2nd Youth Results'!$E167,'2nd Youth'!$F:$F,0),3)&gt;0,INDEX('2nd Youth'!$A:$F,MATCH('2nd Youth Results'!$E167,'2nd Youth'!$F:$F,0),3),""),"")</f>
        <v>BW Dashin and Cashin</v>
      </c>
      <c r="D167" s="96" t="str">
        <f>IFERROR(IF(AND(SMALL('2nd Youth'!F:F,K167)&gt;1000,SMALL('2nd Youth'!F:F,K167)&lt;3000),"nt",IF(SMALL('2nd Youth'!F:F,K167)&gt;3000,"",SMALL('2nd Youth'!F:F,K167))),"")</f>
        <v/>
      </c>
      <c r="E167" s="130" t="str">
        <f>IF(D167="nt",IFERROR(SMALL('2nd Youth'!F:F,K167),""),IF(D167&gt;3000,"",IFERROR(SMALL('2nd Youth'!F:F,K167),"")))</f>
        <v/>
      </c>
      <c r="G167" s="104" t="str">
        <f t="shared" si="3"/>
        <v/>
      </c>
      <c r="J167" s="139"/>
      <c r="K167" s="68">
        <v>166</v>
      </c>
    </row>
    <row r="168" spans="1:11">
      <c r="A168" s="22" t="str">
        <f>IFERROR(IF(INDEX('2nd Youth'!$A:$F,MATCH('2nd Youth Results'!$E168,'2nd Youth'!$F:$F,0),1)&gt;0,INDEX('2nd Youth'!$A:$F,MATCH('2nd Youth Results'!$E168,'2nd Youth'!$F:$F,0),1),""),"")</f>
        <v>oco</v>
      </c>
      <c r="B168" s="95" t="str">
        <f>IFERROR(IF(INDEX('2nd Youth'!$A:$F,MATCH('2nd Youth Results'!$E168,'2nd Youth'!$F:$F,0),2)&gt;0,INDEX('2nd Youth'!$A:$F,MATCH('2nd Youth Results'!$E168,'2nd Youth'!$F:$F,0),2),""),"")</f>
        <v>Cadence Magnuson</v>
      </c>
      <c r="C168" s="95" t="str">
        <f>IFERROR(IF(INDEX('2nd Youth'!$A:$F,MATCH('2nd Youth Results'!$E168,'2nd Youth'!$F:$F,0),3)&gt;0,INDEX('2nd Youth'!$A:$F,MATCH('2nd Youth Results'!$E168,'2nd Youth'!$F:$F,0),3),""),"")</f>
        <v>BW Dashin and Cashin</v>
      </c>
      <c r="D168" s="96" t="str">
        <f>IFERROR(IF(AND(SMALL('2nd Youth'!F:F,K168)&gt;1000,SMALL('2nd Youth'!F:F,K168)&lt;3000),"nt",IF(SMALL('2nd Youth'!F:F,K168)&gt;3000,"",SMALL('2nd Youth'!F:F,K168))),"")</f>
        <v/>
      </c>
      <c r="E168" s="130" t="str">
        <f>IF(D168="nt",IFERROR(SMALL('2nd Youth'!F:F,K168),""),IF(D168&gt;3000,"",IFERROR(SMALL('2nd Youth'!F:F,K168),"")))</f>
        <v/>
      </c>
      <c r="G168" s="104" t="str">
        <f t="shared" si="3"/>
        <v/>
      </c>
      <c r="J168" s="139"/>
      <c r="K168" s="68">
        <v>167</v>
      </c>
    </row>
    <row r="169" spans="1:11">
      <c r="A169" s="22" t="str">
        <f>IFERROR(IF(INDEX('2nd Youth'!$A:$F,MATCH('2nd Youth Results'!$E169,'2nd Youth'!$F:$F,0),1)&gt;0,INDEX('2nd Youth'!$A:$F,MATCH('2nd Youth Results'!$E169,'2nd Youth'!$F:$F,0),1),""),"")</f>
        <v>oco</v>
      </c>
      <c r="B169" s="95" t="str">
        <f>IFERROR(IF(INDEX('2nd Youth'!$A:$F,MATCH('2nd Youth Results'!$E169,'2nd Youth'!$F:$F,0),2)&gt;0,INDEX('2nd Youth'!$A:$F,MATCH('2nd Youth Results'!$E169,'2nd Youth'!$F:$F,0),2),""),"")</f>
        <v>Cadence Magnuson</v>
      </c>
      <c r="C169" s="95" t="str">
        <f>IFERROR(IF(INDEX('2nd Youth'!$A:$F,MATCH('2nd Youth Results'!$E169,'2nd Youth'!$F:$F,0),3)&gt;0,INDEX('2nd Youth'!$A:$F,MATCH('2nd Youth Results'!$E169,'2nd Youth'!$F:$F,0),3),""),"")</f>
        <v>BW Dashin and Cashin</v>
      </c>
      <c r="D169" s="96" t="str">
        <f>IFERROR(IF(AND(SMALL('2nd Youth'!F:F,K169)&gt;1000,SMALL('2nd Youth'!F:F,K169)&lt;3000),"nt",IF(SMALL('2nd Youth'!F:F,K169)&gt;3000,"",SMALL('2nd Youth'!F:F,K169))),"")</f>
        <v/>
      </c>
      <c r="E169" s="130" t="str">
        <f>IF(D169="nt",IFERROR(SMALL('2nd Youth'!F:F,K169),""),IF(D169&gt;3000,"",IFERROR(SMALL('2nd Youth'!F:F,K169),"")))</f>
        <v/>
      </c>
      <c r="G169" s="104" t="str">
        <f t="shared" si="3"/>
        <v/>
      </c>
      <c r="J169" s="139"/>
      <c r="K169" s="68">
        <v>168</v>
      </c>
    </row>
    <row r="170" spans="1:11">
      <c r="A170" s="22" t="str">
        <f>IFERROR(IF(INDEX('2nd Youth'!$A:$F,MATCH('2nd Youth Results'!$E170,'2nd Youth'!$F:$F,0),1)&gt;0,INDEX('2nd Youth'!$A:$F,MATCH('2nd Youth Results'!$E170,'2nd Youth'!$F:$F,0),1),""),"")</f>
        <v>oco</v>
      </c>
      <c r="B170" s="95" t="str">
        <f>IFERROR(IF(INDEX('2nd Youth'!$A:$F,MATCH('2nd Youth Results'!$E170,'2nd Youth'!$F:$F,0),2)&gt;0,INDEX('2nd Youth'!$A:$F,MATCH('2nd Youth Results'!$E170,'2nd Youth'!$F:$F,0),2),""),"")</f>
        <v>Cadence Magnuson</v>
      </c>
      <c r="C170" s="95" t="str">
        <f>IFERROR(IF(INDEX('2nd Youth'!$A:$F,MATCH('2nd Youth Results'!$E170,'2nd Youth'!$F:$F,0),3)&gt;0,INDEX('2nd Youth'!$A:$F,MATCH('2nd Youth Results'!$E170,'2nd Youth'!$F:$F,0),3),""),"")</f>
        <v>BW Dashin and Cashin</v>
      </c>
      <c r="D170" s="96" t="str">
        <f>IFERROR(IF(AND(SMALL('2nd Youth'!F:F,K170)&gt;1000,SMALL('2nd Youth'!F:F,K170)&lt;3000),"nt",IF(SMALL('2nd Youth'!F:F,K170)&gt;3000,"",SMALL('2nd Youth'!F:F,K170))),"")</f>
        <v/>
      </c>
      <c r="E170" s="130" t="str">
        <f>IF(D170="nt",IFERROR(SMALL('2nd Youth'!F:F,K170),""),IF(D170&gt;3000,"",IFERROR(SMALL('2nd Youth'!F:F,K170),"")))</f>
        <v/>
      </c>
      <c r="G170" s="104" t="str">
        <f t="shared" si="3"/>
        <v/>
      </c>
      <c r="J170" s="139"/>
      <c r="K170" s="68">
        <v>169</v>
      </c>
    </row>
    <row r="171" spans="1:11">
      <c r="A171" s="22" t="str">
        <f>IFERROR(IF(INDEX('2nd Youth'!$A:$F,MATCH('2nd Youth Results'!$E171,'2nd Youth'!$F:$F,0),1)&gt;0,INDEX('2nd Youth'!$A:$F,MATCH('2nd Youth Results'!$E171,'2nd Youth'!$F:$F,0),1),""),"")</f>
        <v>oco</v>
      </c>
      <c r="B171" s="95" t="str">
        <f>IFERROR(IF(INDEX('2nd Youth'!$A:$F,MATCH('2nd Youth Results'!$E171,'2nd Youth'!$F:$F,0),2)&gt;0,INDEX('2nd Youth'!$A:$F,MATCH('2nd Youth Results'!$E171,'2nd Youth'!$F:$F,0),2),""),"")</f>
        <v>Cadence Magnuson</v>
      </c>
      <c r="C171" s="95" t="str">
        <f>IFERROR(IF(INDEX('2nd Youth'!$A:$F,MATCH('2nd Youth Results'!$E171,'2nd Youth'!$F:$F,0),3)&gt;0,INDEX('2nd Youth'!$A:$F,MATCH('2nd Youth Results'!$E171,'2nd Youth'!$F:$F,0),3),""),"")</f>
        <v>BW Dashin and Cashin</v>
      </c>
      <c r="D171" s="96" t="str">
        <f>IFERROR(IF(AND(SMALL('2nd Youth'!F:F,K171)&gt;1000,SMALL('2nd Youth'!F:F,K171)&lt;3000),"nt",IF(SMALL('2nd Youth'!F:F,K171)&gt;3000,"",SMALL('2nd Youth'!F:F,K171))),"")</f>
        <v/>
      </c>
      <c r="E171" s="130" t="str">
        <f>IF(D171="nt",IFERROR(SMALL('2nd Youth'!F:F,K171),""),IF(D171&gt;3000,"",IFERROR(SMALL('2nd Youth'!F:F,K171),"")))</f>
        <v/>
      </c>
      <c r="G171" s="104" t="str">
        <f t="shared" si="3"/>
        <v/>
      </c>
      <c r="J171" s="139"/>
      <c r="K171" s="68">
        <v>170</v>
      </c>
    </row>
    <row r="172" spans="1:11">
      <c r="A172" s="22" t="str">
        <f>IFERROR(IF(INDEX('2nd Youth'!$A:$F,MATCH('2nd Youth Results'!$E172,'2nd Youth'!$F:$F,0),1)&gt;0,INDEX('2nd Youth'!$A:$F,MATCH('2nd Youth Results'!$E172,'2nd Youth'!$F:$F,0),1),""),"")</f>
        <v>oco</v>
      </c>
      <c r="B172" s="95" t="str">
        <f>IFERROR(IF(INDEX('2nd Youth'!$A:$F,MATCH('2nd Youth Results'!$E172,'2nd Youth'!$F:$F,0),2)&gt;0,INDEX('2nd Youth'!$A:$F,MATCH('2nd Youth Results'!$E172,'2nd Youth'!$F:$F,0),2),""),"")</f>
        <v>Cadence Magnuson</v>
      </c>
      <c r="C172" s="95" t="str">
        <f>IFERROR(IF(INDEX('2nd Youth'!$A:$F,MATCH('2nd Youth Results'!$E172,'2nd Youth'!$F:$F,0),3)&gt;0,INDEX('2nd Youth'!$A:$F,MATCH('2nd Youth Results'!$E172,'2nd Youth'!$F:$F,0),3),""),"")</f>
        <v>BW Dashin and Cashin</v>
      </c>
      <c r="D172" s="96" t="str">
        <f>IFERROR(IF(AND(SMALL('2nd Youth'!F:F,K172)&gt;1000,SMALL('2nd Youth'!F:F,K172)&lt;3000),"nt",IF(SMALL('2nd Youth'!F:F,K172)&gt;3000,"",SMALL('2nd Youth'!F:F,K172))),"")</f>
        <v/>
      </c>
      <c r="E172" s="130" t="str">
        <f>IF(D172="nt",IFERROR(SMALL('2nd Youth'!F:F,K172),""),IF(D172&gt;3000,"",IFERROR(SMALL('2nd Youth'!F:F,K172),"")))</f>
        <v/>
      </c>
      <c r="G172" s="104" t="str">
        <f t="shared" si="3"/>
        <v/>
      </c>
      <c r="J172" s="139"/>
      <c r="K172" s="68">
        <v>171</v>
      </c>
    </row>
    <row r="173" spans="1:11">
      <c r="A173" s="22" t="str">
        <f>IFERROR(IF(INDEX('2nd Youth'!$A:$F,MATCH('2nd Youth Results'!$E173,'2nd Youth'!$F:$F,0),1)&gt;0,INDEX('2nd Youth'!$A:$F,MATCH('2nd Youth Results'!$E173,'2nd Youth'!$F:$F,0),1),""),"")</f>
        <v>oco</v>
      </c>
      <c r="B173" s="95" t="str">
        <f>IFERROR(IF(INDEX('2nd Youth'!$A:$F,MATCH('2nd Youth Results'!$E173,'2nd Youth'!$F:$F,0),2)&gt;0,INDEX('2nd Youth'!$A:$F,MATCH('2nd Youth Results'!$E173,'2nd Youth'!$F:$F,0),2),""),"")</f>
        <v>Cadence Magnuson</v>
      </c>
      <c r="C173" s="95" t="str">
        <f>IFERROR(IF(INDEX('2nd Youth'!$A:$F,MATCH('2nd Youth Results'!$E173,'2nd Youth'!$F:$F,0),3)&gt;0,INDEX('2nd Youth'!$A:$F,MATCH('2nd Youth Results'!$E173,'2nd Youth'!$F:$F,0),3),""),"")</f>
        <v>BW Dashin and Cashin</v>
      </c>
      <c r="D173" s="96" t="str">
        <f>IFERROR(IF(AND(SMALL('2nd Youth'!F:F,K173)&gt;1000,SMALL('2nd Youth'!F:F,K173)&lt;3000),"nt",IF(SMALL('2nd Youth'!F:F,K173)&gt;3000,"",SMALL('2nd Youth'!F:F,K173))),"")</f>
        <v/>
      </c>
      <c r="E173" s="130" t="str">
        <f>IF(D173="nt",IFERROR(SMALL('2nd Youth'!F:F,K173),""),IF(D173&gt;3000,"",IFERROR(SMALL('2nd Youth'!F:F,K173),"")))</f>
        <v/>
      </c>
      <c r="G173" s="104" t="str">
        <f t="shared" si="3"/>
        <v/>
      </c>
      <c r="J173" s="139"/>
      <c r="K173" s="68">
        <v>172</v>
      </c>
    </row>
    <row r="174" spans="1:11">
      <c r="A174" s="22" t="str">
        <f>IFERROR(IF(INDEX('2nd Youth'!$A:$F,MATCH('2nd Youth Results'!$E174,'2nd Youth'!$F:$F,0),1)&gt;0,INDEX('2nd Youth'!$A:$F,MATCH('2nd Youth Results'!$E174,'2nd Youth'!$F:$F,0),1),""),"")</f>
        <v>oco</v>
      </c>
      <c r="B174" s="95" t="str">
        <f>IFERROR(IF(INDEX('2nd Youth'!$A:$F,MATCH('2nd Youth Results'!$E174,'2nd Youth'!$F:$F,0),2)&gt;0,INDEX('2nd Youth'!$A:$F,MATCH('2nd Youth Results'!$E174,'2nd Youth'!$F:$F,0),2),""),"")</f>
        <v>Cadence Magnuson</v>
      </c>
      <c r="C174" s="95" t="str">
        <f>IFERROR(IF(INDEX('2nd Youth'!$A:$F,MATCH('2nd Youth Results'!$E174,'2nd Youth'!$F:$F,0),3)&gt;0,INDEX('2nd Youth'!$A:$F,MATCH('2nd Youth Results'!$E174,'2nd Youth'!$F:$F,0),3),""),"")</f>
        <v>BW Dashin and Cashin</v>
      </c>
      <c r="D174" s="96" t="str">
        <f>IFERROR(IF(AND(SMALL('2nd Youth'!F:F,K174)&gt;1000,SMALL('2nd Youth'!F:F,K174)&lt;3000),"nt",IF(SMALL('2nd Youth'!F:F,K174)&gt;3000,"",SMALL('2nd Youth'!F:F,K174))),"")</f>
        <v/>
      </c>
      <c r="E174" s="130" t="str">
        <f>IF(D174="nt",IFERROR(SMALL('2nd Youth'!F:F,K174),""),IF(D174&gt;3000,"",IFERROR(SMALL('2nd Youth'!F:F,K174),"")))</f>
        <v/>
      </c>
      <c r="G174" s="104" t="str">
        <f t="shared" si="3"/>
        <v/>
      </c>
      <c r="J174" s="139"/>
      <c r="K174" s="68">
        <v>173</v>
      </c>
    </row>
    <row r="175" spans="1:11">
      <c r="A175" s="22" t="str">
        <f>IFERROR(IF(INDEX('2nd Youth'!$A:$F,MATCH('2nd Youth Results'!$E175,'2nd Youth'!$F:$F,0),1)&gt;0,INDEX('2nd Youth'!$A:$F,MATCH('2nd Youth Results'!$E175,'2nd Youth'!$F:$F,0),1),""),"")</f>
        <v>oco</v>
      </c>
      <c r="B175" s="95" t="str">
        <f>IFERROR(IF(INDEX('2nd Youth'!$A:$F,MATCH('2nd Youth Results'!$E175,'2nd Youth'!$F:$F,0),2)&gt;0,INDEX('2nd Youth'!$A:$F,MATCH('2nd Youth Results'!$E175,'2nd Youth'!$F:$F,0),2),""),"")</f>
        <v>Cadence Magnuson</v>
      </c>
      <c r="C175" s="95" t="str">
        <f>IFERROR(IF(INDEX('2nd Youth'!$A:$F,MATCH('2nd Youth Results'!$E175,'2nd Youth'!$F:$F,0),3)&gt;0,INDEX('2nd Youth'!$A:$F,MATCH('2nd Youth Results'!$E175,'2nd Youth'!$F:$F,0),3),""),"")</f>
        <v>BW Dashin and Cashin</v>
      </c>
      <c r="D175" s="96" t="str">
        <f>IFERROR(IF(AND(SMALL('2nd Youth'!F:F,K175)&gt;1000,SMALL('2nd Youth'!F:F,K175)&lt;3000),"nt",IF(SMALL('2nd Youth'!F:F,K175)&gt;3000,"",SMALL('2nd Youth'!F:F,K175))),"")</f>
        <v/>
      </c>
      <c r="E175" s="130" t="str">
        <f>IF(D175="nt",IFERROR(SMALL('2nd Youth'!F:F,K175),""),IF(D175&gt;3000,"",IFERROR(SMALL('2nd Youth'!F:F,K175),"")))</f>
        <v/>
      </c>
      <c r="G175" s="104" t="str">
        <f t="shared" si="3"/>
        <v/>
      </c>
      <c r="J175" s="139"/>
      <c r="K175" s="68">
        <v>174</v>
      </c>
    </row>
    <row r="176" spans="1:11">
      <c r="A176" s="22" t="str">
        <f>IFERROR(IF(INDEX('2nd Youth'!$A:$F,MATCH('2nd Youth Results'!$E176,'2nd Youth'!$F:$F,0),1)&gt;0,INDEX('2nd Youth'!$A:$F,MATCH('2nd Youth Results'!$E176,'2nd Youth'!$F:$F,0),1),""),"")</f>
        <v>oco</v>
      </c>
      <c r="B176" s="95" t="str">
        <f>IFERROR(IF(INDEX('2nd Youth'!$A:$F,MATCH('2nd Youth Results'!$E176,'2nd Youth'!$F:$F,0),2)&gt;0,INDEX('2nd Youth'!$A:$F,MATCH('2nd Youth Results'!$E176,'2nd Youth'!$F:$F,0),2),""),"")</f>
        <v>Cadence Magnuson</v>
      </c>
      <c r="C176" s="95" t="str">
        <f>IFERROR(IF(INDEX('2nd Youth'!$A:$F,MATCH('2nd Youth Results'!$E176,'2nd Youth'!$F:$F,0),3)&gt;0,INDEX('2nd Youth'!$A:$F,MATCH('2nd Youth Results'!$E176,'2nd Youth'!$F:$F,0),3),""),"")</f>
        <v>BW Dashin and Cashin</v>
      </c>
      <c r="D176" s="96" t="str">
        <f>IFERROR(IF(AND(SMALL('2nd Youth'!F:F,K176)&gt;1000,SMALL('2nd Youth'!F:F,K176)&lt;3000),"nt",IF(SMALL('2nd Youth'!F:F,K176)&gt;3000,"",SMALL('2nd Youth'!F:F,K176))),"")</f>
        <v/>
      </c>
      <c r="E176" s="130" t="str">
        <f>IF(D176="nt",IFERROR(SMALL('2nd Youth'!F:F,K176),""),IF(D176&gt;3000,"",IFERROR(SMALL('2nd Youth'!F:F,K176),"")))</f>
        <v/>
      </c>
      <c r="G176" s="104" t="str">
        <f t="shared" si="3"/>
        <v/>
      </c>
      <c r="J176" s="139"/>
      <c r="K176" s="68">
        <v>175</v>
      </c>
    </row>
    <row r="177" spans="1:11">
      <c r="A177" s="22" t="str">
        <f>IFERROR(IF(INDEX('2nd Youth'!$A:$F,MATCH('2nd Youth Results'!$E177,'2nd Youth'!$F:$F,0),1)&gt;0,INDEX('2nd Youth'!$A:$F,MATCH('2nd Youth Results'!$E177,'2nd Youth'!$F:$F,0),1),""),"")</f>
        <v>oco</v>
      </c>
      <c r="B177" s="95" t="str">
        <f>IFERROR(IF(INDEX('2nd Youth'!$A:$F,MATCH('2nd Youth Results'!$E177,'2nd Youth'!$F:$F,0),2)&gt;0,INDEX('2nd Youth'!$A:$F,MATCH('2nd Youth Results'!$E177,'2nd Youth'!$F:$F,0),2),""),"")</f>
        <v>Cadence Magnuson</v>
      </c>
      <c r="C177" s="95" t="str">
        <f>IFERROR(IF(INDEX('2nd Youth'!$A:$F,MATCH('2nd Youth Results'!$E177,'2nd Youth'!$F:$F,0),3)&gt;0,INDEX('2nd Youth'!$A:$F,MATCH('2nd Youth Results'!$E177,'2nd Youth'!$F:$F,0),3),""),"")</f>
        <v>BW Dashin and Cashin</v>
      </c>
      <c r="D177" s="96" t="str">
        <f>IFERROR(IF(AND(SMALL('2nd Youth'!F:F,K177)&gt;1000,SMALL('2nd Youth'!F:F,K177)&lt;3000),"nt",IF(SMALL('2nd Youth'!F:F,K177)&gt;3000,"",SMALL('2nd Youth'!F:F,K177))),"")</f>
        <v/>
      </c>
      <c r="E177" s="130" t="str">
        <f>IF(D177="nt",IFERROR(SMALL('2nd Youth'!F:F,K177),""),IF(D177&gt;3000,"",IFERROR(SMALL('2nd Youth'!F:F,K177),"")))</f>
        <v/>
      </c>
      <c r="G177" s="104" t="str">
        <f t="shared" si="3"/>
        <v/>
      </c>
      <c r="J177" s="139"/>
      <c r="K177" s="68">
        <v>176</v>
      </c>
    </row>
    <row r="178" spans="1:11">
      <c r="A178" s="22" t="str">
        <f>IFERROR(IF(INDEX('2nd Youth'!$A:$F,MATCH('2nd Youth Results'!$E178,'2nd Youth'!$F:$F,0),1)&gt;0,INDEX('2nd Youth'!$A:$F,MATCH('2nd Youth Results'!$E178,'2nd Youth'!$F:$F,0),1),""),"")</f>
        <v>oco</v>
      </c>
      <c r="B178" s="95" t="str">
        <f>IFERROR(IF(INDEX('2nd Youth'!$A:$F,MATCH('2nd Youth Results'!$E178,'2nd Youth'!$F:$F,0),2)&gt;0,INDEX('2nd Youth'!$A:$F,MATCH('2nd Youth Results'!$E178,'2nd Youth'!$F:$F,0),2),""),"")</f>
        <v>Cadence Magnuson</v>
      </c>
      <c r="C178" s="95" t="str">
        <f>IFERROR(IF(INDEX('2nd Youth'!$A:$F,MATCH('2nd Youth Results'!$E178,'2nd Youth'!$F:$F,0),3)&gt;0,INDEX('2nd Youth'!$A:$F,MATCH('2nd Youth Results'!$E178,'2nd Youth'!$F:$F,0),3),""),"")</f>
        <v>BW Dashin and Cashin</v>
      </c>
      <c r="D178" s="96" t="str">
        <f>IFERROR(IF(AND(SMALL('2nd Youth'!F:F,K178)&gt;1000,SMALL('2nd Youth'!F:F,K178)&lt;3000),"nt",IF(SMALL('2nd Youth'!F:F,K178)&gt;3000,"",SMALL('2nd Youth'!F:F,K178))),"")</f>
        <v/>
      </c>
      <c r="E178" s="130" t="str">
        <f>IF(D178="nt",IFERROR(SMALL('2nd Youth'!F:F,K178),""),IF(D178&gt;3000,"",IFERROR(SMALL('2nd Youth'!F:F,K178),"")))</f>
        <v/>
      </c>
      <c r="G178" s="104" t="str">
        <f t="shared" si="3"/>
        <v/>
      </c>
      <c r="J178" s="139"/>
      <c r="K178" s="68">
        <v>177</v>
      </c>
    </row>
    <row r="179" spans="1:11">
      <c r="A179" s="22" t="str">
        <f>IFERROR(IF(INDEX('2nd Youth'!$A:$F,MATCH('2nd Youth Results'!$E179,'2nd Youth'!$F:$F,0),1)&gt;0,INDEX('2nd Youth'!$A:$F,MATCH('2nd Youth Results'!$E179,'2nd Youth'!$F:$F,0),1),""),"")</f>
        <v>oco</v>
      </c>
      <c r="B179" s="95" t="str">
        <f>IFERROR(IF(INDEX('2nd Youth'!$A:$F,MATCH('2nd Youth Results'!$E179,'2nd Youth'!$F:$F,0),2)&gt;0,INDEX('2nd Youth'!$A:$F,MATCH('2nd Youth Results'!$E179,'2nd Youth'!$F:$F,0),2),""),"")</f>
        <v>Cadence Magnuson</v>
      </c>
      <c r="C179" s="95" t="str">
        <f>IFERROR(IF(INDEX('2nd Youth'!$A:$F,MATCH('2nd Youth Results'!$E179,'2nd Youth'!$F:$F,0),3)&gt;0,INDEX('2nd Youth'!$A:$F,MATCH('2nd Youth Results'!$E179,'2nd Youth'!$F:$F,0),3),""),"")</f>
        <v>BW Dashin and Cashin</v>
      </c>
      <c r="D179" s="96" t="str">
        <f>IFERROR(IF(AND(SMALL('2nd Youth'!F:F,K179)&gt;1000,SMALL('2nd Youth'!F:F,K179)&lt;3000),"nt",IF(SMALL('2nd Youth'!F:F,K179)&gt;3000,"",SMALL('2nd Youth'!F:F,K179))),"")</f>
        <v/>
      </c>
      <c r="E179" s="130" t="str">
        <f>IF(D179="nt",IFERROR(SMALL('2nd Youth'!F:F,K179),""),IF(D179&gt;3000,"",IFERROR(SMALL('2nd Youth'!F:F,K179),"")))</f>
        <v/>
      </c>
      <c r="G179" s="104" t="str">
        <f t="shared" si="3"/>
        <v/>
      </c>
      <c r="J179" s="139"/>
      <c r="K179" s="68">
        <v>178</v>
      </c>
    </row>
    <row r="180" spans="1:11">
      <c r="A180" s="22" t="str">
        <f>IFERROR(IF(INDEX('2nd Youth'!$A:$F,MATCH('2nd Youth Results'!$E180,'2nd Youth'!$F:$F,0),1)&gt;0,INDEX('2nd Youth'!$A:$F,MATCH('2nd Youth Results'!$E180,'2nd Youth'!$F:$F,0),1),""),"")</f>
        <v>oco</v>
      </c>
      <c r="B180" s="95" t="str">
        <f>IFERROR(IF(INDEX('2nd Youth'!$A:$F,MATCH('2nd Youth Results'!$E180,'2nd Youth'!$F:$F,0),2)&gt;0,INDEX('2nd Youth'!$A:$F,MATCH('2nd Youth Results'!$E180,'2nd Youth'!$F:$F,0),2),""),"")</f>
        <v>Cadence Magnuson</v>
      </c>
      <c r="C180" s="95" t="str">
        <f>IFERROR(IF(INDEX('2nd Youth'!$A:$F,MATCH('2nd Youth Results'!$E180,'2nd Youth'!$F:$F,0),3)&gt;0,INDEX('2nd Youth'!$A:$F,MATCH('2nd Youth Results'!$E180,'2nd Youth'!$F:$F,0),3),""),"")</f>
        <v>BW Dashin and Cashin</v>
      </c>
      <c r="D180" s="96" t="str">
        <f>IFERROR(IF(AND(SMALL('2nd Youth'!F:F,K180)&gt;1000,SMALL('2nd Youth'!F:F,K180)&lt;3000),"nt",IF(SMALL('2nd Youth'!F:F,K180)&gt;3000,"",SMALL('2nd Youth'!F:F,K180))),"")</f>
        <v/>
      </c>
      <c r="E180" s="130" t="str">
        <f>IF(D180="nt",IFERROR(SMALL('2nd Youth'!F:F,K180),""),IF(D180&gt;3000,"",IFERROR(SMALL('2nd Youth'!F:F,K180),"")))</f>
        <v/>
      </c>
      <c r="G180" s="104" t="str">
        <f t="shared" si="3"/>
        <v/>
      </c>
      <c r="J180" s="139"/>
      <c r="K180" s="68">
        <v>179</v>
      </c>
    </row>
    <row r="181" spans="1:11">
      <c r="A181" s="22" t="str">
        <f>IFERROR(IF(INDEX('2nd Youth'!$A:$F,MATCH('2nd Youth Results'!$E181,'2nd Youth'!$F:$F,0),1)&gt;0,INDEX('2nd Youth'!$A:$F,MATCH('2nd Youth Results'!$E181,'2nd Youth'!$F:$F,0),1),""),"")</f>
        <v>oco</v>
      </c>
      <c r="B181" s="95" t="str">
        <f>IFERROR(IF(INDEX('2nd Youth'!$A:$F,MATCH('2nd Youth Results'!$E181,'2nd Youth'!$F:$F,0),2)&gt;0,INDEX('2nd Youth'!$A:$F,MATCH('2nd Youth Results'!$E181,'2nd Youth'!$F:$F,0),2),""),"")</f>
        <v>Cadence Magnuson</v>
      </c>
      <c r="C181" s="95" t="str">
        <f>IFERROR(IF(INDEX('2nd Youth'!$A:$F,MATCH('2nd Youth Results'!$E181,'2nd Youth'!$F:$F,0),3)&gt;0,INDEX('2nd Youth'!$A:$F,MATCH('2nd Youth Results'!$E181,'2nd Youth'!$F:$F,0),3),""),"")</f>
        <v>BW Dashin and Cashin</v>
      </c>
      <c r="D181" s="96" t="str">
        <f>IFERROR(IF(AND(SMALL('2nd Youth'!F:F,K181)&gt;1000,SMALL('2nd Youth'!F:F,K181)&lt;3000),"nt",IF(SMALL('2nd Youth'!F:F,K181)&gt;3000,"",SMALL('2nd Youth'!F:F,K181))),"")</f>
        <v/>
      </c>
      <c r="E181" s="130" t="str">
        <f>IF(D181="nt",IFERROR(SMALL('2nd Youth'!F:F,K181),""),IF(D181&gt;3000,"",IFERROR(SMALL('2nd Youth'!F:F,K181),"")))</f>
        <v/>
      </c>
      <c r="G181" s="104" t="str">
        <f t="shared" si="3"/>
        <v/>
      </c>
      <c r="J181" s="139"/>
      <c r="K181" s="68">
        <v>180</v>
      </c>
    </row>
    <row r="182" spans="1:11">
      <c r="A182" s="22" t="str">
        <f>IFERROR(IF(INDEX('2nd Youth'!$A:$F,MATCH('2nd Youth Results'!$E182,'2nd Youth'!$F:$F,0),1)&gt;0,INDEX('2nd Youth'!$A:$F,MATCH('2nd Youth Results'!$E182,'2nd Youth'!$F:$F,0),1),""),"")</f>
        <v>oco</v>
      </c>
      <c r="B182" s="95" t="str">
        <f>IFERROR(IF(INDEX('2nd Youth'!$A:$F,MATCH('2nd Youth Results'!$E182,'2nd Youth'!$F:$F,0),2)&gt;0,INDEX('2nd Youth'!$A:$F,MATCH('2nd Youth Results'!$E182,'2nd Youth'!$F:$F,0),2),""),"")</f>
        <v>Cadence Magnuson</v>
      </c>
      <c r="C182" s="95" t="str">
        <f>IFERROR(IF(INDEX('2nd Youth'!$A:$F,MATCH('2nd Youth Results'!$E182,'2nd Youth'!$F:$F,0),3)&gt;0,INDEX('2nd Youth'!$A:$F,MATCH('2nd Youth Results'!$E182,'2nd Youth'!$F:$F,0),3),""),"")</f>
        <v>BW Dashin and Cashin</v>
      </c>
      <c r="D182" s="96" t="str">
        <f>IFERROR(IF(AND(SMALL('2nd Youth'!F:F,K182)&gt;1000,SMALL('2nd Youth'!F:F,K182)&lt;3000),"nt",IF(SMALL('2nd Youth'!F:F,K182)&gt;3000,"",SMALL('2nd Youth'!F:F,K182))),"")</f>
        <v/>
      </c>
      <c r="E182" s="130" t="str">
        <f>IF(D182="nt",IFERROR(SMALL('2nd Youth'!F:F,K182),""),IF(D182&gt;3000,"",IFERROR(SMALL('2nd Youth'!F:F,K182),"")))</f>
        <v/>
      </c>
      <c r="G182" s="104" t="str">
        <f t="shared" si="3"/>
        <v/>
      </c>
      <c r="J182" s="139"/>
      <c r="K182" s="68">
        <v>181</v>
      </c>
    </row>
    <row r="183" spans="1:11">
      <c r="A183" s="22" t="str">
        <f>IFERROR(IF(INDEX('2nd Youth'!$A:$F,MATCH('2nd Youth Results'!$E183,'2nd Youth'!$F:$F,0),1)&gt;0,INDEX('2nd Youth'!$A:$F,MATCH('2nd Youth Results'!$E183,'2nd Youth'!$F:$F,0),1),""),"")</f>
        <v>oco</v>
      </c>
      <c r="B183" s="95" t="str">
        <f>IFERROR(IF(INDEX('2nd Youth'!$A:$F,MATCH('2nd Youth Results'!$E183,'2nd Youth'!$F:$F,0),2)&gt;0,INDEX('2nd Youth'!$A:$F,MATCH('2nd Youth Results'!$E183,'2nd Youth'!$F:$F,0),2),""),"")</f>
        <v>Cadence Magnuson</v>
      </c>
      <c r="C183" s="95" t="str">
        <f>IFERROR(IF(INDEX('2nd Youth'!$A:$F,MATCH('2nd Youth Results'!$E183,'2nd Youth'!$F:$F,0),3)&gt;0,INDEX('2nd Youth'!$A:$F,MATCH('2nd Youth Results'!$E183,'2nd Youth'!$F:$F,0),3),""),"")</f>
        <v>BW Dashin and Cashin</v>
      </c>
      <c r="D183" s="96" t="str">
        <f>IFERROR(IF(AND(SMALL('2nd Youth'!F:F,K183)&gt;1000,SMALL('2nd Youth'!F:F,K183)&lt;3000),"nt",IF(SMALL('2nd Youth'!F:F,K183)&gt;3000,"",SMALL('2nd Youth'!F:F,K183))),"")</f>
        <v/>
      </c>
      <c r="E183" s="130" t="str">
        <f>IF(D183="nt",IFERROR(SMALL('2nd Youth'!F:F,K183),""),IF(D183&gt;3000,"",IFERROR(SMALL('2nd Youth'!F:F,K183),"")))</f>
        <v/>
      </c>
      <c r="G183" s="104" t="str">
        <f t="shared" si="3"/>
        <v/>
      </c>
      <c r="J183" s="139"/>
      <c r="K183" s="68">
        <v>182</v>
      </c>
    </row>
    <row r="184" spans="1:11">
      <c r="A184" s="22" t="str">
        <f>IFERROR(IF(INDEX('2nd Youth'!$A:$F,MATCH('2nd Youth Results'!$E184,'2nd Youth'!$F:$F,0),1)&gt;0,INDEX('2nd Youth'!$A:$F,MATCH('2nd Youth Results'!$E184,'2nd Youth'!$F:$F,0),1),""),"")</f>
        <v>oco</v>
      </c>
      <c r="B184" s="95" t="str">
        <f>IFERROR(IF(INDEX('2nd Youth'!$A:$F,MATCH('2nd Youth Results'!$E184,'2nd Youth'!$F:$F,0),2)&gt;0,INDEX('2nd Youth'!$A:$F,MATCH('2nd Youth Results'!$E184,'2nd Youth'!$F:$F,0),2),""),"")</f>
        <v>Cadence Magnuson</v>
      </c>
      <c r="C184" s="95" t="str">
        <f>IFERROR(IF(INDEX('2nd Youth'!$A:$F,MATCH('2nd Youth Results'!$E184,'2nd Youth'!$F:$F,0),3)&gt;0,INDEX('2nd Youth'!$A:$F,MATCH('2nd Youth Results'!$E184,'2nd Youth'!$F:$F,0),3),""),"")</f>
        <v>BW Dashin and Cashin</v>
      </c>
      <c r="D184" s="96" t="str">
        <f>IFERROR(IF(AND(SMALL('2nd Youth'!F:F,K184)&gt;1000,SMALL('2nd Youth'!F:F,K184)&lt;3000),"nt",IF(SMALL('2nd Youth'!F:F,K184)&gt;3000,"",SMALL('2nd Youth'!F:F,K184))),"")</f>
        <v/>
      </c>
      <c r="E184" s="130" t="str">
        <f>IF(D184="nt",IFERROR(SMALL('2nd Youth'!F:F,K184),""),IF(D184&gt;3000,"",IFERROR(SMALL('2nd Youth'!F:F,K184),"")))</f>
        <v/>
      </c>
      <c r="G184" s="104" t="str">
        <f t="shared" si="3"/>
        <v/>
      </c>
      <c r="J184" s="139"/>
      <c r="K184" s="68">
        <v>183</v>
      </c>
    </row>
    <row r="185" spans="1:11">
      <c r="A185" s="22" t="str">
        <f>IFERROR(IF(INDEX('2nd Youth'!$A:$F,MATCH('2nd Youth Results'!$E185,'2nd Youth'!$F:$F,0),1)&gt;0,INDEX('2nd Youth'!$A:$F,MATCH('2nd Youth Results'!$E185,'2nd Youth'!$F:$F,0),1),""),"")</f>
        <v>oco</v>
      </c>
      <c r="B185" s="95" t="str">
        <f>IFERROR(IF(INDEX('2nd Youth'!$A:$F,MATCH('2nd Youth Results'!$E185,'2nd Youth'!$F:$F,0),2)&gt;0,INDEX('2nd Youth'!$A:$F,MATCH('2nd Youth Results'!$E185,'2nd Youth'!$F:$F,0),2),""),"")</f>
        <v>Cadence Magnuson</v>
      </c>
      <c r="C185" s="95" t="str">
        <f>IFERROR(IF(INDEX('2nd Youth'!$A:$F,MATCH('2nd Youth Results'!$E185,'2nd Youth'!$F:$F,0),3)&gt;0,INDEX('2nd Youth'!$A:$F,MATCH('2nd Youth Results'!$E185,'2nd Youth'!$F:$F,0),3),""),"")</f>
        <v>BW Dashin and Cashin</v>
      </c>
      <c r="D185" s="96" t="str">
        <f>IFERROR(IF(AND(SMALL('2nd Youth'!F:F,K185)&gt;1000,SMALL('2nd Youth'!F:F,K185)&lt;3000),"nt",IF(SMALL('2nd Youth'!F:F,K185)&gt;3000,"",SMALL('2nd Youth'!F:F,K185))),"")</f>
        <v/>
      </c>
      <c r="E185" s="130" t="str">
        <f>IF(D185="nt",IFERROR(SMALL('2nd Youth'!F:F,K185),""),IF(D185&gt;3000,"",IFERROR(SMALL('2nd Youth'!F:F,K185),"")))</f>
        <v/>
      </c>
      <c r="G185" s="104" t="str">
        <f t="shared" si="3"/>
        <v/>
      </c>
      <c r="J185" s="139"/>
      <c r="K185" s="68">
        <v>184</v>
      </c>
    </row>
    <row r="186" spans="1:11">
      <c r="A186" s="22" t="str">
        <f>IFERROR(IF(INDEX('2nd Youth'!$A:$F,MATCH('2nd Youth Results'!$E186,'2nd Youth'!$F:$F,0),1)&gt;0,INDEX('2nd Youth'!$A:$F,MATCH('2nd Youth Results'!$E186,'2nd Youth'!$F:$F,0),1),""),"")</f>
        <v>oco</v>
      </c>
      <c r="B186" s="95" t="str">
        <f>IFERROR(IF(INDEX('2nd Youth'!$A:$F,MATCH('2nd Youth Results'!$E186,'2nd Youth'!$F:$F,0),2)&gt;0,INDEX('2nd Youth'!$A:$F,MATCH('2nd Youth Results'!$E186,'2nd Youth'!$F:$F,0),2),""),"")</f>
        <v>Cadence Magnuson</v>
      </c>
      <c r="C186" s="95" t="str">
        <f>IFERROR(IF(INDEX('2nd Youth'!$A:$F,MATCH('2nd Youth Results'!$E186,'2nd Youth'!$F:$F,0),3)&gt;0,INDEX('2nd Youth'!$A:$F,MATCH('2nd Youth Results'!$E186,'2nd Youth'!$F:$F,0),3),""),"")</f>
        <v>BW Dashin and Cashin</v>
      </c>
      <c r="D186" s="96" t="str">
        <f>IFERROR(IF(AND(SMALL('2nd Youth'!F:F,K186)&gt;1000,SMALL('2nd Youth'!F:F,K186)&lt;3000),"nt",IF(SMALL('2nd Youth'!F:F,K186)&gt;3000,"",SMALL('2nd Youth'!F:F,K186))),"")</f>
        <v/>
      </c>
      <c r="E186" s="130" t="str">
        <f>IF(D186="nt",IFERROR(SMALL('2nd Youth'!F:F,K186),""),IF(D186&gt;3000,"",IFERROR(SMALL('2nd Youth'!F:F,K186),"")))</f>
        <v/>
      </c>
      <c r="G186" s="104" t="str">
        <f t="shared" si="3"/>
        <v/>
      </c>
      <c r="J186" s="139"/>
      <c r="K186" s="68">
        <v>185</v>
      </c>
    </row>
    <row r="187" spans="1:11">
      <c r="A187" s="22" t="str">
        <f>IFERROR(IF(INDEX('2nd Youth'!$A:$F,MATCH('2nd Youth Results'!$E187,'2nd Youth'!$F:$F,0),1)&gt;0,INDEX('2nd Youth'!$A:$F,MATCH('2nd Youth Results'!$E187,'2nd Youth'!$F:$F,0),1),""),"")</f>
        <v>oco</v>
      </c>
      <c r="B187" s="95" t="str">
        <f>IFERROR(IF(INDEX('2nd Youth'!$A:$F,MATCH('2nd Youth Results'!$E187,'2nd Youth'!$F:$F,0),2)&gt;0,INDEX('2nd Youth'!$A:$F,MATCH('2nd Youth Results'!$E187,'2nd Youth'!$F:$F,0),2),""),"")</f>
        <v>Cadence Magnuson</v>
      </c>
      <c r="C187" s="95" t="str">
        <f>IFERROR(IF(INDEX('2nd Youth'!$A:$F,MATCH('2nd Youth Results'!$E187,'2nd Youth'!$F:$F,0),3)&gt;0,INDEX('2nd Youth'!$A:$F,MATCH('2nd Youth Results'!$E187,'2nd Youth'!$F:$F,0),3),""),"")</f>
        <v>BW Dashin and Cashin</v>
      </c>
      <c r="D187" s="96" t="str">
        <f>IFERROR(IF(AND(SMALL('2nd Youth'!F:F,K187)&gt;1000,SMALL('2nd Youth'!F:F,K187)&lt;3000),"nt",IF(SMALL('2nd Youth'!F:F,K187)&gt;3000,"",SMALL('2nd Youth'!F:F,K187))),"")</f>
        <v/>
      </c>
      <c r="E187" s="130" t="str">
        <f>IF(D187="nt",IFERROR(SMALL('2nd Youth'!F:F,K187),""),IF(D187&gt;3000,"",IFERROR(SMALL('2nd Youth'!F:F,K187),"")))</f>
        <v/>
      </c>
      <c r="G187" s="104" t="str">
        <f t="shared" si="3"/>
        <v/>
      </c>
      <c r="J187" s="139"/>
      <c r="K187" s="68">
        <v>186</v>
      </c>
    </row>
    <row r="188" spans="1:11">
      <c r="A188" s="22" t="str">
        <f>IFERROR(IF(INDEX('2nd Youth'!$A:$F,MATCH('2nd Youth Results'!$E188,'2nd Youth'!$F:$F,0),1)&gt;0,INDEX('2nd Youth'!$A:$F,MATCH('2nd Youth Results'!$E188,'2nd Youth'!$F:$F,0),1),""),"")</f>
        <v>oco</v>
      </c>
      <c r="B188" s="95" t="str">
        <f>IFERROR(IF(INDEX('2nd Youth'!$A:$F,MATCH('2nd Youth Results'!$E188,'2nd Youth'!$F:$F,0),2)&gt;0,INDEX('2nd Youth'!$A:$F,MATCH('2nd Youth Results'!$E188,'2nd Youth'!$F:$F,0),2),""),"")</f>
        <v>Cadence Magnuson</v>
      </c>
      <c r="C188" s="95" t="str">
        <f>IFERROR(IF(INDEX('2nd Youth'!$A:$F,MATCH('2nd Youth Results'!$E188,'2nd Youth'!$F:$F,0),3)&gt;0,INDEX('2nd Youth'!$A:$F,MATCH('2nd Youth Results'!$E188,'2nd Youth'!$F:$F,0),3),""),"")</f>
        <v>BW Dashin and Cashin</v>
      </c>
      <c r="D188" s="96" t="str">
        <f>IFERROR(IF(AND(SMALL('2nd Youth'!F:F,K188)&gt;1000,SMALL('2nd Youth'!F:F,K188)&lt;3000),"nt",IF(SMALL('2nd Youth'!F:F,K188)&gt;3000,"",SMALL('2nd Youth'!F:F,K188))),"")</f>
        <v/>
      </c>
      <c r="E188" s="130" t="str">
        <f>IF(D188="nt",IFERROR(SMALL('2nd Youth'!F:F,K188),""),IF(D188&gt;3000,"",IFERROR(SMALL('2nd Youth'!F:F,K188),"")))</f>
        <v/>
      </c>
      <c r="G188" s="104" t="str">
        <f t="shared" si="3"/>
        <v/>
      </c>
      <c r="J188" s="139"/>
      <c r="K188" s="68">
        <v>187</v>
      </c>
    </row>
    <row r="189" spans="1:11">
      <c r="A189" s="22" t="str">
        <f>IFERROR(IF(INDEX('2nd Youth'!$A:$F,MATCH('2nd Youth Results'!$E189,'2nd Youth'!$F:$F,0),1)&gt;0,INDEX('2nd Youth'!$A:$F,MATCH('2nd Youth Results'!$E189,'2nd Youth'!$F:$F,0),1),""),"")</f>
        <v>oco</v>
      </c>
      <c r="B189" s="95" t="str">
        <f>IFERROR(IF(INDEX('2nd Youth'!$A:$F,MATCH('2nd Youth Results'!$E189,'2nd Youth'!$F:$F,0),2)&gt;0,INDEX('2nd Youth'!$A:$F,MATCH('2nd Youth Results'!$E189,'2nd Youth'!$F:$F,0),2),""),"")</f>
        <v>Cadence Magnuson</v>
      </c>
      <c r="C189" s="95" t="str">
        <f>IFERROR(IF(INDEX('2nd Youth'!$A:$F,MATCH('2nd Youth Results'!$E189,'2nd Youth'!$F:$F,0),3)&gt;0,INDEX('2nd Youth'!$A:$F,MATCH('2nd Youth Results'!$E189,'2nd Youth'!$F:$F,0),3),""),"")</f>
        <v>BW Dashin and Cashin</v>
      </c>
      <c r="D189" s="96" t="str">
        <f>IFERROR(IF(AND(SMALL('2nd Youth'!F:F,K189)&gt;1000,SMALL('2nd Youth'!F:F,K189)&lt;3000),"nt",IF(SMALL('2nd Youth'!F:F,K189)&gt;3000,"",SMALL('2nd Youth'!F:F,K189))),"")</f>
        <v/>
      </c>
      <c r="E189" s="130" t="str">
        <f>IF(D189="nt",IFERROR(SMALL('2nd Youth'!F:F,K189),""),IF(D189&gt;3000,"",IFERROR(SMALL('2nd Youth'!F:F,K189),"")))</f>
        <v/>
      </c>
      <c r="G189" s="104" t="str">
        <f t="shared" si="3"/>
        <v/>
      </c>
      <c r="J189" s="139"/>
      <c r="K189" s="68">
        <v>188</v>
      </c>
    </row>
    <row r="190" spans="1:11">
      <c r="A190" s="22" t="str">
        <f>IFERROR(IF(INDEX('2nd Youth'!$A:$F,MATCH('2nd Youth Results'!$E190,'2nd Youth'!$F:$F,0),1)&gt;0,INDEX('2nd Youth'!$A:$F,MATCH('2nd Youth Results'!$E190,'2nd Youth'!$F:$F,0),1),""),"")</f>
        <v>oco</v>
      </c>
      <c r="B190" s="95" t="str">
        <f>IFERROR(IF(INDEX('2nd Youth'!$A:$F,MATCH('2nd Youth Results'!$E190,'2nd Youth'!$F:$F,0),2)&gt;0,INDEX('2nd Youth'!$A:$F,MATCH('2nd Youth Results'!$E190,'2nd Youth'!$F:$F,0),2),""),"")</f>
        <v>Cadence Magnuson</v>
      </c>
      <c r="C190" s="95" t="str">
        <f>IFERROR(IF(INDEX('2nd Youth'!$A:$F,MATCH('2nd Youth Results'!$E190,'2nd Youth'!$F:$F,0),3)&gt;0,INDEX('2nd Youth'!$A:$F,MATCH('2nd Youth Results'!$E190,'2nd Youth'!$F:$F,0),3),""),"")</f>
        <v>BW Dashin and Cashin</v>
      </c>
      <c r="D190" s="96" t="str">
        <f>IFERROR(IF(AND(SMALL('2nd Youth'!F:F,K190)&gt;1000,SMALL('2nd Youth'!F:F,K190)&lt;3000),"nt",IF(SMALL('2nd Youth'!F:F,K190)&gt;3000,"",SMALL('2nd Youth'!F:F,K190))),"")</f>
        <v/>
      </c>
      <c r="E190" s="130" t="str">
        <f>IF(D190="nt",IFERROR(SMALL('2nd Youth'!F:F,K190),""),IF(D190&gt;3000,"",IFERROR(SMALL('2nd Youth'!F:F,K190),"")))</f>
        <v/>
      </c>
      <c r="G190" s="104" t="str">
        <f t="shared" si="3"/>
        <v/>
      </c>
      <c r="J190" s="139"/>
      <c r="K190" s="68">
        <v>189</v>
      </c>
    </row>
    <row r="191" spans="1:11">
      <c r="A191" s="22" t="str">
        <f>IFERROR(IF(INDEX('2nd Youth'!$A:$F,MATCH('2nd Youth Results'!$E191,'2nd Youth'!$F:$F,0),1)&gt;0,INDEX('2nd Youth'!$A:$F,MATCH('2nd Youth Results'!$E191,'2nd Youth'!$F:$F,0),1),""),"")</f>
        <v>oco</v>
      </c>
      <c r="B191" s="95" t="str">
        <f>IFERROR(IF(INDEX('2nd Youth'!$A:$F,MATCH('2nd Youth Results'!$E191,'2nd Youth'!$F:$F,0),2)&gt;0,INDEX('2nd Youth'!$A:$F,MATCH('2nd Youth Results'!$E191,'2nd Youth'!$F:$F,0),2),""),"")</f>
        <v>Cadence Magnuson</v>
      </c>
      <c r="C191" s="95" t="str">
        <f>IFERROR(IF(INDEX('2nd Youth'!$A:$F,MATCH('2nd Youth Results'!$E191,'2nd Youth'!$F:$F,0),3)&gt;0,INDEX('2nd Youth'!$A:$F,MATCH('2nd Youth Results'!$E191,'2nd Youth'!$F:$F,0),3),""),"")</f>
        <v>BW Dashin and Cashin</v>
      </c>
      <c r="D191" s="96" t="str">
        <f>IFERROR(IF(AND(SMALL('2nd Youth'!F:F,K191)&gt;1000,SMALL('2nd Youth'!F:F,K191)&lt;3000),"nt",IF(SMALL('2nd Youth'!F:F,K191)&gt;3000,"",SMALL('2nd Youth'!F:F,K191))),"")</f>
        <v/>
      </c>
      <c r="E191" s="130" t="str">
        <f>IF(D191="nt",IFERROR(SMALL('2nd Youth'!F:F,K191),""),IF(D191&gt;3000,"",IFERROR(SMALL('2nd Youth'!F:F,K191),"")))</f>
        <v/>
      </c>
      <c r="G191" s="104" t="str">
        <f t="shared" si="3"/>
        <v/>
      </c>
      <c r="J191" s="139"/>
      <c r="K191" s="68">
        <v>190</v>
      </c>
    </row>
    <row r="192" spans="1:11">
      <c r="A192" s="22" t="str">
        <f>IFERROR(IF(INDEX('2nd Youth'!$A:$F,MATCH('2nd Youth Results'!$E192,'2nd Youth'!$F:$F,0),1)&gt;0,INDEX('2nd Youth'!$A:$F,MATCH('2nd Youth Results'!$E192,'2nd Youth'!$F:$F,0),1),""),"")</f>
        <v>oco</v>
      </c>
      <c r="B192" s="95" t="str">
        <f>IFERROR(IF(INDEX('2nd Youth'!$A:$F,MATCH('2nd Youth Results'!$E192,'2nd Youth'!$F:$F,0),2)&gt;0,INDEX('2nd Youth'!$A:$F,MATCH('2nd Youth Results'!$E192,'2nd Youth'!$F:$F,0),2),""),"")</f>
        <v>Cadence Magnuson</v>
      </c>
      <c r="C192" s="95" t="str">
        <f>IFERROR(IF(INDEX('2nd Youth'!$A:$F,MATCH('2nd Youth Results'!$E192,'2nd Youth'!$F:$F,0),3)&gt;0,INDEX('2nd Youth'!$A:$F,MATCH('2nd Youth Results'!$E192,'2nd Youth'!$F:$F,0),3),""),"")</f>
        <v>BW Dashin and Cashin</v>
      </c>
      <c r="D192" s="96" t="str">
        <f>IFERROR(IF(AND(SMALL('2nd Youth'!F:F,K192)&gt;1000,SMALL('2nd Youth'!F:F,K192)&lt;3000),"nt",IF(SMALL('2nd Youth'!F:F,K192)&gt;3000,"",SMALL('2nd Youth'!F:F,K192))),"")</f>
        <v/>
      </c>
      <c r="E192" s="130" t="str">
        <f>IF(D192="nt",IFERROR(SMALL('2nd Youth'!F:F,K192),""),IF(D192&gt;3000,"",IFERROR(SMALL('2nd Youth'!F:F,K192),"")))</f>
        <v/>
      </c>
      <c r="G192" s="104" t="str">
        <f t="shared" si="3"/>
        <v/>
      </c>
      <c r="J192" s="139"/>
      <c r="K192" s="68">
        <v>191</v>
      </c>
    </row>
    <row r="193" spans="1:11">
      <c r="A193" s="22" t="str">
        <f>IFERROR(IF(INDEX('2nd Youth'!$A:$F,MATCH('2nd Youth Results'!$E193,'2nd Youth'!$F:$F,0),1)&gt;0,INDEX('2nd Youth'!$A:$F,MATCH('2nd Youth Results'!$E193,'2nd Youth'!$F:$F,0),1),""),"")</f>
        <v>oco</v>
      </c>
      <c r="B193" s="95" t="str">
        <f>IFERROR(IF(INDEX('2nd Youth'!$A:$F,MATCH('2nd Youth Results'!$E193,'2nd Youth'!$F:$F,0),2)&gt;0,INDEX('2nd Youth'!$A:$F,MATCH('2nd Youth Results'!$E193,'2nd Youth'!$F:$F,0),2),""),"")</f>
        <v>Cadence Magnuson</v>
      </c>
      <c r="C193" s="95" t="str">
        <f>IFERROR(IF(INDEX('2nd Youth'!$A:$F,MATCH('2nd Youth Results'!$E193,'2nd Youth'!$F:$F,0),3)&gt;0,INDEX('2nd Youth'!$A:$F,MATCH('2nd Youth Results'!$E193,'2nd Youth'!$F:$F,0),3),""),"")</f>
        <v>BW Dashin and Cashin</v>
      </c>
      <c r="D193" s="96" t="str">
        <f>IFERROR(IF(AND(SMALL('2nd Youth'!F:F,K193)&gt;1000,SMALL('2nd Youth'!F:F,K193)&lt;3000),"nt",IF(SMALL('2nd Youth'!F:F,K193)&gt;3000,"",SMALL('2nd Youth'!F:F,K193))),"")</f>
        <v/>
      </c>
      <c r="E193" s="130" t="str">
        <f>IF(D193="nt",IFERROR(SMALL('2nd Youth'!F:F,K193),""),IF(D193&gt;3000,"",IFERROR(SMALL('2nd Youth'!F:F,K193),"")))</f>
        <v/>
      </c>
      <c r="G193" s="104" t="str">
        <f t="shared" si="3"/>
        <v/>
      </c>
      <c r="J193" s="139"/>
      <c r="K193" s="68">
        <v>192</v>
      </c>
    </row>
    <row r="194" spans="1:11">
      <c r="A194" s="22" t="str">
        <f>IFERROR(IF(INDEX('2nd Youth'!$A:$F,MATCH('2nd Youth Results'!$E194,'2nd Youth'!$F:$F,0),1)&gt;0,INDEX('2nd Youth'!$A:$F,MATCH('2nd Youth Results'!$E194,'2nd Youth'!$F:$F,0),1),""),"")</f>
        <v>oco</v>
      </c>
      <c r="B194" s="95" t="str">
        <f>IFERROR(IF(INDEX('2nd Youth'!$A:$F,MATCH('2nd Youth Results'!$E194,'2nd Youth'!$F:$F,0),2)&gt;0,INDEX('2nd Youth'!$A:$F,MATCH('2nd Youth Results'!$E194,'2nd Youth'!$F:$F,0),2),""),"")</f>
        <v>Cadence Magnuson</v>
      </c>
      <c r="C194" s="95" t="str">
        <f>IFERROR(IF(INDEX('2nd Youth'!$A:$F,MATCH('2nd Youth Results'!$E194,'2nd Youth'!$F:$F,0),3)&gt;0,INDEX('2nd Youth'!$A:$F,MATCH('2nd Youth Results'!$E194,'2nd Youth'!$F:$F,0),3),""),"")</f>
        <v>BW Dashin and Cashin</v>
      </c>
      <c r="D194" s="96" t="str">
        <f>IFERROR(IF(AND(SMALL('2nd Youth'!F:F,K194)&gt;1000,SMALL('2nd Youth'!F:F,K194)&lt;3000),"nt",IF(SMALL('2nd Youth'!F:F,K194)&gt;3000,"",SMALL('2nd Youth'!F:F,K194))),"")</f>
        <v/>
      </c>
      <c r="E194" s="130" t="str">
        <f>IF(D194="nt",IFERROR(SMALL('2nd Youth'!F:F,K194),""),IF(D194&gt;3000,"",IFERROR(SMALL('2nd Youth'!F:F,K194),"")))</f>
        <v/>
      </c>
      <c r="G194" s="104" t="str">
        <f t="shared" si="3"/>
        <v/>
      </c>
      <c r="J194" s="139"/>
      <c r="K194" s="68">
        <v>193</v>
      </c>
    </row>
    <row r="195" spans="1:11">
      <c r="A195" s="22" t="str">
        <f>IFERROR(IF(INDEX('2nd Youth'!$A:$F,MATCH('2nd Youth Results'!$E195,'2nd Youth'!$F:$F,0),1)&gt;0,INDEX('2nd Youth'!$A:$F,MATCH('2nd Youth Results'!$E195,'2nd Youth'!$F:$F,0),1),""),"")</f>
        <v>oco</v>
      </c>
      <c r="B195" s="95" t="str">
        <f>IFERROR(IF(INDEX('2nd Youth'!$A:$F,MATCH('2nd Youth Results'!$E195,'2nd Youth'!$F:$F,0),2)&gt;0,INDEX('2nd Youth'!$A:$F,MATCH('2nd Youth Results'!$E195,'2nd Youth'!$F:$F,0),2),""),"")</f>
        <v>Cadence Magnuson</v>
      </c>
      <c r="C195" s="95" t="str">
        <f>IFERROR(IF(INDEX('2nd Youth'!$A:$F,MATCH('2nd Youth Results'!$E195,'2nd Youth'!$F:$F,0),3)&gt;0,INDEX('2nd Youth'!$A:$F,MATCH('2nd Youth Results'!$E195,'2nd Youth'!$F:$F,0),3),""),"")</f>
        <v>BW Dashin and Cashin</v>
      </c>
      <c r="D195" s="96" t="str">
        <f>IFERROR(IF(AND(SMALL('2nd Youth'!F:F,K195)&gt;1000,SMALL('2nd Youth'!F:F,K195)&lt;3000),"nt",IF(SMALL('2nd Youth'!F:F,K195)&gt;3000,"",SMALL('2nd Youth'!F:F,K195))),"")</f>
        <v/>
      </c>
      <c r="E195" s="130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39"/>
      <c r="K195" s="68">
        <v>194</v>
      </c>
    </row>
    <row r="196" spans="1:11">
      <c r="A196" s="22" t="str">
        <f>IFERROR(IF(INDEX('2nd Youth'!$A:$F,MATCH('2nd Youth Results'!$E196,'2nd Youth'!$F:$F,0),1)&gt;0,INDEX('2nd Youth'!$A:$F,MATCH('2nd Youth Results'!$E196,'2nd Youth'!$F:$F,0),1),""),"")</f>
        <v>oco</v>
      </c>
      <c r="B196" s="95" t="str">
        <f>IFERROR(IF(INDEX('2nd Youth'!$A:$F,MATCH('2nd Youth Results'!$E196,'2nd Youth'!$F:$F,0),2)&gt;0,INDEX('2nd Youth'!$A:$F,MATCH('2nd Youth Results'!$E196,'2nd Youth'!$F:$F,0),2),""),"")</f>
        <v>Cadence Magnuson</v>
      </c>
      <c r="C196" s="95" t="str">
        <f>IFERROR(IF(INDEX('2nd Youth'!$A:$F,MATCH('2nd Youth Results'!$E196,'2nd Youth'!$F:$F,0),3)&gt;0,INDEX('2nd Youth'!$A:$F,MATCH('2nd Youth Results'!$E196,'2nd Youth'!$F:$F,0),3),""),"")</f>
        <v>BW Dashin and Cashin</v>
      </c>
      <c r="D196" s="96" t="str">
        <f>IFERROR(IF(AND(SMALL('2nd Youth'!F:F,K196)&gt;1000,SMALL('2nd Youth'!F:F,K196)&lt;3000),"nt",IF(SMALL('2nd Youth'!F:F,K196)&gt;3000,"",SMALL('2nd Youth'!F:F,K196))),"")</f>
        <v/>
      </c>
      <c r="E196" s="130" t="str">
        <f>IF(D196="nt",IFERROR(SMALL('2nd Youth'!F:F,K196),""),IF(D196&gt;3000,"",IFERROR(SMALL('2nd Youth'!F:F,K196),"")))</f>
        <v/>
      </c>
      <c r="G196" s="104" t="str">
        <f t="shared" si="4"/>
        <v/>
      </c>
      <c r="J196" s="139"/>
      <c r="K196" s="68">
        <v>195</v>
      </c>
    </row>
    <row r="197" spans="1:11">
      <c r="A197" s="22" t="str">
        <f>IFERROR(IF(INDEX('2nd Youth'!$A:$F,MATCH('2nd Youth Results'!$E197,'2nd Youth'!$F:$F,0),1)&gt;0,INDEX('2nd Youth'!$A:$F,MATCH('2nd Youth Results'!$E197,'2nd Youth'!$F:$F,0),1),""),"")</f>
        <v>oco</v>
      </c>
      <c r="B197" s="95" t="str">
        <f>IFERROR(IF(INDEX('2nd Youth'!$A:$F,MATCH('2nd Youth Results'!$E197,'2nd Youth'!$F:$F,0),2)&gt;0,INDEX('2nd Youth'!$A:$F,MATCH('2nd Youth Results'!$E197,'2nd Youth'!$F:$F,0),2),""),"")</f>
        <v>Cadence Magnuson</v>
      </c>
      <c r="C197" s="95" t="str">
        <f>IFERROR(IF(INDEX('2nd Youth'!$A:$F,MATCH('2nd Youth Results'!$E197,'2nd Youth'!$F:$F,0),3)&gt;0,INDEX('2nd Youth'!$A:$F,MATCH('2nd Youth Results'!$E197,'2nd Youth'!$F:$F,0),3),""),"")</f>
        <v>BW Dashin and Cashin</v>
      </c>
      <c r="D197" s="96" t="str">
        <f>IFERROR(IF(AND(SMALL('2nd Youth'!F:F,K197)&gt;1000,SMALL('2nd Youth'!F:F,K197)&lt;3000),"nt",IF(SMALL('2nd Youth'!F:F,K197)&gt;3000,"",SMALL('2nd Youth'!F:F,K197))),"")</f>
        <v/>
      </c>
      <c r="E197" s="130" t="str">
        <f>IF(D197="nt",IFERROR(SMALL('2nd Youth'!F:F,K197),""),IF(D197&gt;3000,"",IFERROR(SMALL('2nd Youth'!F:F,K197),"")))</f>
        <v/>
      </c>
      <c r="G197" s="104" t="str">
        <f t="shared" si="4"/>
        <v/>
      </c>
      <c r="J197" s="139"/>
      <c r="K197" s="68">
        <v>196</v>
      </c>
    </row>
    <row r="198" spans="1:11">
      <c r="A198" s="22" t="str">
        <f>IFERROR(IF(INDEX('2nd Youth'!$A:$F,MATCH('2nd Youth Results'!$E198,'2nd Youth'!$F:$F,0),1)&gt;0,INDEX('2nd Youth'!$A:$F,MATCH('2nd Youth Results'!$E198,'2nd Youth'!$F:$F,0),1),""),"")</f>
        <v>oco</v>
      </c>
      <c r="B198" s="95" t="str">
        <f>IFERROR(IF(INDEX('2nd Youth'!$A:$F,MATCH('2nd Youth Results'!$E198,'2nd Youth'!$F:$F,0),2)&gt;0,INDEX('2nd Youth'!$A:$F,MATCH('2nd Youth Results'!$E198,'2nd Youth'!$F:$F,0),2),""),"")</f>
        <v>Cadence Magnuson</v>
      </c>
      <c r="C198" s="95" t="str">
        <f>IFERROR(IF(INDEX('2nd Youth'!$A:$F,MATCH('2nd Youth Results'!$E198,'2nd Youth'!$F:$F,0),3)&gt;0,INDEX('2nd Youth'!$A:$F,MATCH('2nd Youth Results'!$E198,'2nd Youth'!$F:$F,0),3),""),"")</f>
        <v>BW Dashin and Cashin</v>
      </c>
      <c r="D198" s="96" t="str">
        <f>IFERROR(IF(AND(SMALL('2nd Youth'!F:F,K198)&gt;1000,SMALL('2nd Youth'!F:F,K198)&lt;3000),"nt",IF(SMALL('2nd Youth'!F:F,K198)&gt;3000,"",SMALL('2nd Youth'!F:F,K198))),"")</f>
        <v/>
      </c>
      <c r="E198" s="130" t="str">
        <f>IF(D198="nt",IFERROR(SMALL('2nd Youth'!F:F,K198),""),IF(D198&gt;3000,"",IFERROR(SMALL('2nd Youth'!F:F,K198),"")))</f>
        <v/>
      </c>
      <c r="G198" s="104" t="str">
        <f t="shared" si="4"/>
        <v/>
      </c>
      <c r="J198" s="139"/>
      <c r="K198" s="68">
        <v>197</v>
      </c>
    </row>
    <row r="199" spans="1:11">
      <c r="A199" s="22" t="str">
        <f>IFERROR(IF(INDEX('2nd Youth'!$A:$F,MATCH('2nd Youth Results'!$E199,'2nd Youth'!$F:$F,0),1)&gt;0,INDEX('2nd Youth'!$A:$F,MATCH('2nd Youth Results'!$E199,'2nd Youth'!$F:$F,0),1),""),"")</f>
        <v>oco</v>
      </c>
      <c r="B199" s="95" t="str">
        <f>IFERROR(IF(INDEX('2nd Youth'!$A:$F,MATCH('2nd Youth Results'!$E199,'2nd Youth'!$F:$F,0),2)&gt;0,INDEX('2nd Youth'!$A:$F,MATCH('2nd Youth Results'!$E199,'2nd Youth'!$F:$F,0),2),""),"")</f>
        <v>Cadence Magnuson</v>
      </c>
      <c r="C199" s="95" t="str">
        <f>IFERROR(IF(INDEX('2nd Youth'!$A:$F,MATCH('2nd Youth Results'!$E199,'2nd Youth'!$F:$F,0),3)&gt;0,INDEX('2nd Youth'!$A:$F,MATCH('2nd Youth Results'!$E199,'2nd Youth'!$F:$F,0),3),""),"")</f>
        <v>BW Dashin and Cashin</v>
      </c>
      <c r="D199" s="96" t="str">
        <f>IFERROR(IF(AND(SMALL('2nd Youth'!F:F,K199)&gt;1000,SMALL('2nd Youth'!F:F,K199)&lt;3000),"nt",IF(SMALL('2nd Youth'!F:F,K199)&gt;3000,"",SMALL('2nd Youth'!F:F,K199))),"")</f>
        <v/>
      </c>
      <c r="E199" s="130" t="str">
        <f>IF(D199="nt",IFERROR(SMALL('2nd Youth'!F:F,K199),""),IF(D199&gt;3000,"",IFERROR(SMALL('2nd Youth'!F:F,K199),"")))</f>
        <v/>
      </c>
      <c r="G199" s="104" t="str">
        <f t="shared" si="4"/>
        <v/>
      </c>
      <c r="J199" s="139"/>
      <c r="K199" s="68">
        <v>198</v>
      </c>
    </row>
    <row r="200" spans="1:11">
      <c r="A200" s="22" t="str">
        <f>IFERROR(IF(INDEX('2nd Youth'!$A:$F,MATCH('2nd Youth Results'!$E200,'2nd Youth'!$F:$F,0),1)&gt;0,INDEX('2nd Youth'!$A:$F,MATCH('2nd Youth Results'!$E200,'2nd Youth'!$F:$F,0),1),""),"")</f>
        <v>oco</v>
      </c>
      <c r="B200" s="95" t="str">
        <f>IFERROR(IF(INDEX('2nd Youth'!$A:$F,MATCH('2nd Youth Results'!$E200,'2nd Youth'!$F:$F,0),2)&gt;0,INDEX('2nd Youth'!$A:$F,MATCH('2nd Youth Results'!$E200,'2nd Youth'!$F:$F,0),2),""),"")</f>
        <v>Cadence Magnuson</v>
      </c>
      <c r="C200" s="95" t="str">
        <f>IFERROR(IF(INDEX('2nd Youth'!$A:$F,MATCH('2nd Youth Results'!$E200,'2nd Youth'!$F:$F,0),3)&gt;0,INDEX('2nd Youth'!$A:$F,MATCH('2nd Youth Results'!$E200,'2nd Youth'!$F:$F,0),3),""),"")</f>
        <v>BW Dashin and Cashin</v>
      </c>
      <c r="D200" s="96" t="str">
        <f>IFERROR(IF(AND(SMALL('2nd Youth'!F:F,K200)&gt;1000,SMALL('2nd Youth'!F:F,K200)&lt;3000),"nt",IF(SMALL('2nd Youth'!F:F,K200)&gt;3000,"",SMALL('2nd Youth'!F:F,K200))),"")</f>
        <v/>
      </c>
      <c r="E200" s="130" t="str">
        <f>IF(D200="nt",IFERROR(SMALL('2nd Youth'!F:F,K200),""),IF(D200&gt;3000,"",IFERROR(SMALL('2nd Youth'!F:F,K200),"")))</f>
        <v/>
      </c>
      <c r="G200" s="104" t="str">
        <f t="shared" si="4"/>
        <v/>
      </c>
      <c r="J200" s="139"/>
      <c r="K200" s="68">
        <v>199</v>
      </c>
    </row>
    <row r="201" spans="1:11">
      <c r="A201" s="22" t="str">
        <f>IFERROR(IF(INDEX('2nd Youth'!$A:$F,MATCH('2nd Youth Results'!$E201,'2nd Youth'!$F:$F,0),1)&gt;0,INDEX('2nd Youth'!$A:$F,MATCH('2nd Youth Results'!$E201,'2nd Youth'!$F:$F,0),1),""),"")</f>
        <v>oco</v>
      </c>
      <c r="B201" s="95" t="str">
        <f>IFERROR(IF(INDEX('2nd Youth'!$A:$F,MATCH('2nd Youth Results'!$E201,'2nd Youth'!$F:$F,0),2)&gt;0,INDEX('2nd Youth'!$A:$F,MATCH('2nd Youth Results'!$E201,'2nd Youth'!$F:$F,0),2),""),"")</f>
        <v>Cadence Magnuson</v>
      </c>
      <c r="C201" s="95" t="str">
        <f>IFERROR(IF(INDEX('2nd Youth'!$A:$F,MATCH('2nd Youth Results'!$E201,'2nd Youth'!$F:$F,0),3)&gt;0,INDEX('2nd Youth'!$A:$F,MATCH('2nd Youth Results'!$E201,'2nd Youth'!$F:$F,0),3),""),"")</f>
        <v>BW Dashin and Cashin</v>
      </c>
      <c r="D201" s="96" t="str">
        <f>IFERROR(IF(AND(SMALL('2nd Youth'!F:F,K201)&gt;1000,SMALL('2nd Youth'!F:F,K201)&lt;3000),"nt",IF(SMALL('2nd Youth'!F:F,K201)&gt;3000,"",SMALL('2nd Youth'!F:F,K201))),"")</f>
        <v/>
      </c>
      <c r="E201" s="130" t="str">
        <f>IF(D201="nt",IFERROR(SMALL('2nd Youth'!F:F,K201),""),IF(D201&gt;3000,"",IFERROR(SMALL('2nd Youth'!F:F,K201),"")))</f>
        <v/>
      </c>
      <c r="G201" s="104" t="str">
        <f t="shared" si="4"/>
        <v/>
      </c>
      <c r="J201" s="139"/>
      <c r="K201" s="68">
        <v>200</v>
      </c>
    </row>
    <row r="202" spans="1:11">
      <c r="A202" s="22" t="str">
        <f>IFERROR(IF(INDEX('2nd Youth'!$A:$F,MATCH('2nd Youth Results'!$E202,'2nd Youth'!$F:$F,0),1)&gt;0,INDEX('2nd Youth'!$A:$F,MATCH('2nd Youth Results'!$E202,'2nd Youth'!$F:$F,0),1),""),"")</f>
        <v>oco</v>
      </c>
      <c r="B202" s="95" t="str">
        <f>IFERROR(IF(INDEX('2nd Youth'!$A:$F,MATCH('2nd Youth Results'!$E202,'2nd Youth'!$F:$F,0),2)&gt;0,INDEX('2nd Youth'!$A:$F,MATCH('2nd Youth Results'!$E202,'2nd Youth'!$F:$F,0),2),""),"")</f>
        <v>Cadence Magnuson</v>
      </c>
      <c r="C202" s="95" t="str">
        <f>IFERROR(IF(INDEX('2nd Youth'!$A:$F,MATCH('2nd Youth Results'!$E202,'2nd Youth'!$F:$F,0),3)&gt;0,INDEX('2nd Youth'!$A:$F,MATCH('2nd Youth Results'!$E202,'2nd Youth'!$F:$F,0),3),""),"")</f>
        <v>BW Dashin and Cashin</v>
      </c>
      <c r="D202" s="96" t="str">
        <f>IFERROR(IF(AND(SMALL('2nd Youth'!F:F,K202)&gt;1000,SMALL('2nd Youth'!F:F,K202)&lt;3000),"nt",IF(SMALL('2nd Youth'!F:F,K202)&gt;3000,"",SMALL('2nd Youth'!F:F,K202))),"")</f>
        <v/>
      </c>
      <c r="E202" s="130" t="str">
        <f>IF(D202="nt",IFERROR(SMALL('2nd Youth'!F:F,K202),""),IF(D202&gt;3000,"",IFERROR(SMALL('2nd Youth'!F:F,K202),"")))</f>
        <v/>
      </c>
      <c r="G202" s="104" t="str">
        <f t="shared" si="4"/>
        <v/>
      </c>
      <c r="J202" s="139"/>
      <c r="K202" s="68">
        <v>201</v>
      </c>
    </row>
    <row r="203" spans="1:11">
      <c r="A203" s="22" t="str">
        <f>IFERROR(IF(INDEX('2nd Youth'!$A:$F,MATCH('2nd Youth Results'!$E203,'2nd Youth'!$F:$F,0),1)&gt;0,INDEX('2nd Youth'!$A:$F,MATCH('2nd Youth Results'!$E203,'2nd Youth'!$F:$F,0),1),""),"")</f>
        <v>oco</v>
      </c>
      <c r="B203" s="95" t="str">
        <f>IFERROR(IF(INDEX('2nd Youth'!$A:$F,MATCH('2nd Youth Results'!$E203,'2nd Youth'!$F:$F,0),2)&gt;0,INDEX('2nd Youth'!$A:$F,MATCH('2nd Youth Results'!$E203,'2nd Youth'!$F:$F,0),2),""),"")</f>
        <v>Cadence Magnuson</v>
      </c>
      <c r="C203" s="95" t="str">
        <f>IFERROR(IF(INDEX('2nd Youth'!$A:$F,MATCH('2nd Youth Results'!$E203,'2nd Youth'!$F:$F,0),3)&gt;0,INDEX('2nd Youth'!$A:$F,MATCH('2nd Youth Results'!$E203,'2nd Youth'!$F:$F,0),3),""),"")</f>
        <v>BW Dashin and Cashin</v>
      </c>
      <c r="D203" s="96" t="str">
        <f>IFERROR(IF(AND(SMALL('2nd Youth'!F:F,K203)&gt;1000,SMALL('2nd Youth'!F:F,K203)&lt;3000),"nt",IF(SMALL('2nd Youth'!F:F,K203)&gt;3000,"",SMALL('2nd Youth'!F:F,K203))),"")</f>
        <v/>
      </c>
      <c r="E203" s="130" t="str">
        <f>IF(D203="nt",IFERROR(SMALL('2nd Youth'!F:F,K203),""),IF(D203&gt;3000,"",IFERROR(SMALL('2nd Youth'!F:F,K203),"")))</f>
        <v/>
      </c>
      <c r="G203" s="104" t="str">
        <f t="shared" si="4"/>
        <v/>
      </c>
      <c r="J203" s="139"/>
      <c r="K203" s="68">
        <v>202</v>
      </c>
    </row>
    <row r="204" spans="1:11">
      <c r="A204" s="22" t="str">
        <f>IFERROR(IF(INDEX('2nd Youth'!$A:$F,MATCH('2nd Youth Results'!$E204,'2nd Youth'!$F:$F,0),1)&gt;0,INDEX('2nd Youth'!$A:$F,MATCH('2nd Youth Results'!$E204,'2nd Youth'!$F:$F,0),1),""),"")</f>
        <v>oco</v>
      </c>
      <c r="B204" s="95" t="str">
        <f>IFERROR(IF(INDEX('2nd Youth'!$A:$F,MATCH('2nd Youth Results'!$E204,'2nd Youth'!$F:$F,0),2)&gt;0,INDEX('2nd Youth'!$A:$F,MATCH('2nd Youth Results'!$E204,'2nd Youth'!$F:$F,0),2),""),"")</f>
        <v>Cadence Magnuson</v>
      </c>
      <c r="C204" s="95" t="str">
        <f>IFERROR(IF(INDEX('2nd Youth'!$A:$F,MATCH('2nd Youth Results'!$E204,'2nd Youth'!$F:$F,0),3)&gt;0,INDEX('2nd Youth'!$A:$F,MATCH('2nd Youth Results'!$E204,'2nd Youth'!$F:$F,0),3),""),"")</f>
        <v>BW Dashin and Cashin</v>
      </c>
      <c r="D204" s="96" t="str">
        <f>IFERROR(IF(AND(SMALL('2nd Youth'!F:F,K204)&gt;1000,SMALL('2nd Youth'!F:F,K204)&lt;3000),"nt",IF(SMALL('2nd Youth'!F:F,K204)&gt;3000,"",SMALL('2nd Youth'!F:F,K204))),"")</f>
        <v/>
      </c>
      <c r="E204" s="130" t="str">
        <f>IF(D204="nt",IFERROR(SMALL('2nd Youth'!F:F,K204),""),IF(D204&gt;3000,"",IFERROR(SMALL('2nd Youth'!F:F,K204),"")))</f>
        <v/>
      </c>
      <c r="G204" s="104" t="str">
        <f t="shared" si="4"/>
        <v/>
      </c>
      <c r="J204" s="139"/>
      <c r="K204" s="68">
        <v>203</v>
      </c>
    </row>
    <row r="205" spans="1:11">
      <c r="A205" s="22" t="str">
        <f>IFERROR(IF(INDEX('2nd Youth'!$A:$F,MATCH('2nd Youth Results'!$E205,'2nd Youth'!$F:$F,0),1)&gt;0,INDEX('2nd Youth'!$A:$F,MATCH('2nd Youth Results'!$E205,'2nd Youth'!$F:$F,0),1),""),"")</f>
        <v>oco</v>
      </c>
      <c r="B205" s="95" t="str">
        <f>IFERROR(IF(INDEX('2nd Youth'!$A:$F,MATCH('2nd Youth Results'!$E205,'2nd Youth'!$F:$F,0),2)&gt;0,INDEX('2nd Youth'!$A:$F,MATCH('2nd Youth Results'!$E205,'2nd Youth'!$F:$F,0),2),""),"")</f>
        <v>Cadence Magnuson</v>
      </c>
      <c r="C205" s="95" t="str">
        <f>IFERROR(IF(INDEX('2nd Youth'!$A:$F,MATCH('2nd Youth Results'!$E205,'2nd Youth'!$F:$F,0),3)&gt;0,INDEX('2nd Youth'!$A:$F,MATCH('2nd Youth Results'!$E205,'2nd Youth'!$F:$F,0),3),""),"")</f>
        <v>BW Dashin and Cashin</v>
      </c>
      <c r="D205" s="96" t="str">
        <f>IFERROR(IF(AND(SMALL('2nd Youth'!F:F,K205)&gt;1000,SMALL('2nd Youth'!F:F,K205)&lt;3000),"nt",IF(SMALL('2nd Youth'!F:F,K205)&gt;3000,"",SMALL('2nd Youth'!F:F,K205))),"")</f>
        <v/>
      </c>
      <c r="E205" s="130" t="str">
        <f>IF(D205="nt",IFERROR(SMALL('2nd Youth'!F:F,K205),""),IF(D205&gt;3000,"",IFERROR(SMALL('2nd Youth'!F:F,K205),"")))</f>
        <v/>
      </c>
      <c r="G205" s="104" t="str">
        <f t="shared" si="4"/>
        <v/>
      </c>
      <c r="J205" s="139"/>
      <c r="K205" s="68">
        <v>204</v>
      </c>
    </row>
    <row r="206" spans="1:11">
      <c r="A206" s="22" t="str">
        <f>IFERROR(IF(INDEX('2nd Youth'!$A:$F,MATCH('2nd Youth Results'!$E206,'2nd Youth'!$F:$F,0),1)&gt;0,INDEX('2nd Youth'!$A:$F,MATCH('2nd Youth Results'!$E206,'2nd Youth'!$F:$F,0),1),""),"")</f>
        <v>oco</v>
      </c>
      <c r="B206" s="95" t="str">
        <f>IFERROR(IF(INDEX('2nd Youth'!$A:$F,MATCH('2nd Youth Results'!$E206,'2nd Youth'!$F:$F,0),2)&gt;0,INDEX('2nd Youth'!$A:$F,MATCH('2nd Youth Results'!$E206,'2nd Youth'!$F:$F,0),2),""),"")</f>
        <v>Cadence Magnuson</v>
      </c>
      <c r="C206" s="95" t="str">
        <f>IFERROR(IF(INDEX('2nd Youth'!$A:$F,MATCH('2nd Youth Results'!$E206,'2nd Youth'!$F:$F,0),3)&gt;0,INDEX('2nd Youth'!$A:$F,MATCH('2nd Youth Results'!$E206,'2nd Youth'!$F:$F,0),3),""),"")</f>
        <v>BW Dashin and Cashin</v>
      </c>
      <c r="D206" s="96" t="str">
        <f>IFERROR(IF(AND(SMALL('2nd Youth'!F:F,K206)&gt;1000,SMALL('2nd Youth'!F:F,K206)&lt;3000),"nt",IF(SMALL('2nd Youth'!F:F,K206)&gt;3000,"",SMALL('2nd Youth'!F:F,K206))),"")</f>
        <v/>
      </c>
      <c r="E206" s="130" t="str">
        <f>IF(D206="nt",IFERROR(SMALL('2nd Youth'!F:F,K206),""),IF(D206&gt;3000,"",IFERROR(SMALL('2nd Youth'!F:F,K206),"")))</f>
        <v/>
      </c>
      <c r="G206" s="104" t="str">
        <f t="shared" si="4"/>
        <v/>
      </c>
      <c r="J206" s="139"/>
      <c r="K206" s="68">
        <v>205</v>
      </c>
    </row>
    <row r="207" spans="1:11">
      <c r="A207" s="22" t="str">
        <f>IFERROR(IF(INDEX('2nd Youth'!$A:$F,MATCH('2nd Youth Results'!$E207,'2nd Youth'!$F:$F,0),1)&gt;0,INDEX('2nd Youth'!$A:$F,MATCH('2nd Youth Results'!$E207,'2nd Youth'!$F:$F,0),1),""),"")</f>
        <v>oco</v>
      </c>
      <c r="B207" s="95" t="str">
        <f>IFERROR(IF(INDEX('2nd Youth'!$A:$F,MATCH('2nd Youth Results'!$E207,'2nd Youth'!$F:$F,0),2)&gt;0,INDEX('2nd Youth'!$A:$F,MATCH('2nd Youth Results'!$E207,'2nd Youth'!$F:$F,0),2),""),"")</f>
        <v>Cadence Magnuson</v>
      </c>
      <c r="C207" s="95" t="str">
        <f>IFERROR(IF(INDEX('2nd Youth'!$A:$F,MATCH('2nd Youth Results'!$E207,'2nd Youth'!$F:$F,0),3)&gt;0,INDEX('2nd Youth'!$A:$F,MATCH('2nd Youth Results'!$E207,'2nd Youth'!$F:$F,0),3),""),"")</f>
        <v>BW Dashin and Cashin</v>
      </c>
      <c r="D207" s="96" t="str">
        <f>IFERROR(IF(AND(SMALL('2nd Youth'!F:F,K207)&gt;1000,SMALL('2nd Youth'!F:F,K207)&lt;3000),"nt",IF(SMALL('2nd Youth'!F:F,K207)&gt;3000,"",SMALL('2nd Youth'!F:F,K207))),"")</f>
        <v/>
      </c>
      <c r="E207" s="130" t="str">
        <f>IF(D207="nt",IFERROR(SMALL('2nd Youth'!F:F,K207),""),IF(D207&gt;3000,"",IFERROR(SMALL('2nd Youth'!F:F,K207),"")))</f>
        <v/>
      </c>
      <c r="G207" s="104" t="str">
        <f t="shared" si="4"/>
        <v/>
      </c>
      <c r="J207" s="139"/>
      <c r="K207" s="68">
        <v>206</v>
      </c>
    </row>
    <row r="208" spans="1:11">
      <c r="A208" s="22" t="str">
        <f>IFERROR(IF(INDEX('2nd Youth'!$A:$F,MATCH('2nd Youth Results'!$E208,'2nd Youth'!$F:$F,0),1)&gt;0,INDEX('2nd Youth'!$A:$F,MATCH('2nd Youth Results'!$E208,'2nd Youth'!$F:$F,0),1),""),"")</f>
        <v>oco</v>
      </c>
      <c r="B208" s="95" t="str">
        <f>IFERROR(IF(INDEX('2nd Youth'!$A:$F,MATCH('2nd Youth Results'!$E208,'2nd Youth'!$F:$F,0),2)&gt;0,INDEX('2nd Youth'!$A:$F,MATCH('2nd Youth Results'!$E208,'2nd Youth'!$F:$F,0),2),""),"")</f>
        <v>Cadence Magnuson</v>
      </c>
      <c r="C208" s="95" t="str">
        <f>IFERROR(IF(INDEX('2nd Youth'!$A:$F,MATCH('2nd Youth Results'!$E208,'2nd Youth'!$F:$F,0),3)&gt;0,INDEX('2nd Youth'!$A:$F,MATCH('2nd Youth Results'!$E208,'2nd Youth'!$F:$F,0),3),""),"")</f>
        <v>BW Dashin and Cashin</v>
      </c>
      <c r="D208" s="96" t="str">
        <f>IFERROR(IF(AND(SMALL('2nd Youth'!F:F,K208)&gt;1000,SMALL('2nd Youth'!F:F,K208)&lt;3000),"nt",IF(SMALL('2nd Youth'!F:F,K208)&gt;3000,"",SMALL('2nd Youth'!F:F,K208))),"")</f>
        <v/>
      </c>
      <c r="E208" s="130" t="str">
        <f>IF(D208="nt",IFERROR(SMALL('2nd Youth'!F:F,K208),""),IF(D208&gt;3000,"",IFERROR(SMALL('2nd Youth'!F:F,K208),"")))</f>
        <v/>
      </c>
      <c r="G208" s="104" t="str">
        <f t="shared" si="4"/>
        <v/>
      </c>
      <c r="J208" s="139"/>
      <c r="K208" s="68">
        <v>207</v>
      </c>
    </row>
    <row r="209" spans="1:11">
      <c r="A209" s="22" t="str">
        <f>IFERROR(IF(INDEX('2nd Youth'!$A:$F,MATCH('2nd Youth Results'!$E209,'2nd Youth'!$F:$F,0),1)&gt;0,INDEX('2nd Youth'!$A:$F,MATCH('2nd Youth Results'!$E209,'2nd Youth'!$F:$F,0),1),""),"")</f>
        <v>oco</v>
      </c>
      <c r="B209" s="95" t="str">
        <f>IFERROR(IF(INDEX('2nd Youth'!$A:$F,MATCH('2nd Youth Results'!$E209,'2nd Youth'!$F:$F,0),2)&gt;0,INDEX('2nd Youth'!$A:$F,MATCH('2nd Youth Results'!$E209,'2nd Youth'!$F:$F,0),2),""),"")</f>
        <v>Cadence Magnuson</v>
      </c>
      <c r="C209" s="95" t="str">
        <f>IFERROR(IF(INDEX('2nd Youth'!$A:$F,MATCH('2nd Youth Results'!$E209,'2nd Youth'!$F:$F,0),3)&gt;0,INDEX('2nd Youth'!$A:$F,MATCH('2nd Youth Results'!$E209,'2nd Youth'!$F:$F,0),3),""),"")</f>
        <v>BW Dashin and Cashin</v>
      </c>
      <c r="D209" s="96" t="str">
        <f>IFERROR(IF(AND(SMALL('2nd Youth'!F:F,K209)&gt;1000,SMALL('2nd Youth'!F:F,K209)&lt;3000),"nt",IF(SMALL('2nd Youth'!F:F,K209)&gt;3000,"",SMALL('2nd Youth'!F:F,K209))),"")</f>
        <v/>
      </c>
      <c r="E209" s="130" t="str">
        <f>IF(D209="nt",IFERROR(SMALL('2nd Youth'!F:F,K209),""),IF(D209&gt;3000,"",IFERROR(SMALL('2nd Youth'!F:F,K209),"")))</f>
        <v/>
      </c>
      <c r="G209" s="104" t="str">
        <f t="shared" si="4"/>
        <v/>
      </c>
      <c r="J209" s="139"/>
      <c r="K209" s="68">
        <v>208</v>
      </c>
    </row>
    <row r="210" spans="1:11">
      <c r="A210" s="22" t="str">
        <f>IFERROR(IF(INDEX('2nd Youth'!$A:$F,MATCH('2nd Youth Results'!$E210,'2nd Youth'!$F:$F,0),1)&gt;0,INDEX('2nd Youth'!$A:$F,MATCH('2nd Youth Results'!$E210,'2nd Youth'!$F:$F,0),1),""),"")</f>
        <v>oco</v>
      </c>
      <c r="B210" s="95" t="str">
        <f>IFERROR(IF(INDEX('2nd Youth'!$A:$F,MATCH('2nd Youth Results'!$E210,'2nd Youth'!$F:$F,0),2)&gt;0,INDEX('2nd Youth'!$A:$F,MATCH('2nd Youth Results'!$E210,'2nd Youth'!$F:$F,0),2),""),"")</f>
        <v>Cadence Magnuson</v>
      </c>
      <c r="C210" s="95" t="str">
        <f>IFERROR(IF(INDEX('2nd Youth'!$A:$F,MATCH('2nd Youth Results'!$E210,'2nd Youth'!$F:$F,0),3)&gt;0,INDEX('2nd Youth'!$A:$F,MATCH('2nd Youth Results'!$E210,'2nd Youth'!$F:$F,0),3),""),"")</f>
        <v>BW Dashin and Cashin</v>
      </c>
      <c r="D210" s="96" t="str">
        <f>IFERROR(IF(AND(SMALL('2nd Youth'!F:F,K210)&gt;1000,SMALL('2nd Youth'!F:F,K210)&lt;3000),"nt",IF(SMALL('2nd Youth'!F:F,K210)&gt;3000,"",SMALL('2nd Youth'!F:F,K210))),"")</f>
        <v/>
      </c>
      <c r="E210" s="130" t="str">
        <f>IF(D210="nt",IFERROR(SMALL('2nd Youth'!F:F,K210),""),IF(D210&gt;3000,"",IFERROR(SMALL('2nd Youth'!F:F,K210),"")))</f>
        <v/>
      </c>
      <c r="G210" s="104" t="str">
        <f t="shared" si="4"/>
        <v/>
      </c>
      <c r="J210" s="139"/>
      <c r="K210" s="68">
        <v>209</v>
      </c>
    </row>
    <row r="211" spans="1:11">
      <c r="A211" s="22" t="str">
        <f>IFERROR(IF(INDEX('2nd Youth'!$A:$F,MATCH('2nd Youth Results'!$E211,'2nd Youth'!$F:$F,0),1)&gt;0,INDEX('2nd Youth'!$A:$F,MATCH('2nd Youth Results'!$E211,'2nd Youth'!$F:$F,0),1),""),"")</f>
        <v>oco</v>
      </c>
      <c r="B211" s="95" t="str">
        <f>IFERROR(IF(INDEX('2nd Youth'!$A:$F,MATCH('2nd Youth Results'!$E211,'2nd Youth'!$F:$F,0),2)&gt;0,INDEX('2nd Youth'!$A:$F,MATCH('2nd Youth Results'!$E211,'2nd Youth'!$F:$F,0),2),""),"")</f>
        <v>Cadence Magnuson</v>
      </c>
      <c r="C211" s="95" t="str">
        <f>IFERROR(IF(INDEX('2nd Youth'!$A:$F,MATCH('2nd Youth Results'!$E211,'2nd Youth'!$F:$F,0),3)&gt;0,INDEX('2nd Youth'!$A:$F,MATCH('2nd Youth Results'!$E211,'2nd Youth'!$F:$F,0),3),""),"")</f>
        <v>BW Dashin and Cashin</v>
      </c>
      <c r="D211" s="96" t="str">
        <f>IFERROR(IF(AND(SMALL('2nd Youth'!F:F,K211)&gt;1000,SMALL('2nd Youth'!F:F,K211)&lt;3000),"nt",IF(SMALL('2nd Youth'!F:F,K211)&gt;3000,"",SMALL('2nd Youth'!F:F,K211))),"")</f>
        <v/>
      </c>
      <c r="E211" s="130" t="str">
        <f>IF(D211="nt",IFERROR(SMALL('2nd Youth'!F:F,K211),""),IF(D211&gt;3000,"",IFERROR(SMALL('2nd Youth'!F:F,K211),"")))</f>
        <v/>
      </c>
      <c r="G211" s="104" t="str">
        <f t="shared" si="4"/>
        <v/>
      </c>
      <c r="J211" s="139"/>
      <c r="K211" s="68">
        <v>210</v>
      </c>
    </row>
    <row r="212" spans="1:11">
      <c r="A212" s="22" t="str">
        <f>IFERROR(IF(INDEX('2nd Youth'!$A:$F,MATCH('2nd Youth Results'!$E212,'2nd Youth'!$F:$F,0),1)&gt;0,INDEX('2nd Youth'!$A:$F,MATCH('2nd Youth Results'!$E212,'2nd Youth'!$F:$F,0),1),""),"")</f>
        <v>oco</v>
      </c>
      <c r="B212" s="95" t="str">
        <f>IFERROR(IF(INDEX('2nd Youth'!$A:$F,MATCH('2nd Youth Results'!$E212,'2nd Youth'!$F:$F,0),2)&gt;0,INDEX('2nd Youth'!$A:$F,MATCH('2nd Youth Results'!$E212,'2nd Youth'!$F:$F,0),2),""),"")</f>
        <v>Cadence Magnuson</v>
      </c>
      <c r="C212" s="95" t="str">
        <f>IFERROR(IF(INDEX('2nd Youth'!$A:$F,MATCH('2nd Youth Results'!$E212,'2nd Youth'!$F:$F,0),3)&gt;0,INDEX('2nd Youth'!$A:$F,MATCH('2nd Youth Results'!$E212,'2nd Youth'!$F:$F,0),3),""),"")</f>
        <v>BW Dashin and Cashin</v>
      </c>
      <c r="D212" s="96" t="str">
        <f>IFERROR(IF(AND(SMALL('2nd Youth'!F:F,K212)&gt;1000,SMALL('2nd Youth'!F:F,K212)&lt;3000),"nt",IF(SMALL('2nd Youth'!F:F,K212)&gt;3000,"",SMALL('2nd Youth'!F:F,K212))),"")</f>
        <v/>
      </c>
      <c r="E212" s="130" t="str">
        <f>IF(D212="nt",IFERROR(SMALL('2nd Youth'!F:F,K212),""),IF(D212&gt;3000,"",IFERROR(SMALL('2nd Youth'!F:F,K212),"")))</f>
        <v/>
      </c>
      <c r="G212" s="104" t="str">
        <f t="shared" si="4"/>
        <v/>
      </c>
      <c r="J212" s="139"/>
      <c r="K212" s="68">
        <v>211</v>
      </c>
    </row>
    <row r="213" spans="1:11">
      <c r="A213" s="22" t="str">
        <f>IFERROR(IF(INDEX('2nd Youth'!$A:$F,MATCH('2nd Youth Results'!$E213,'2nd Youth'!$F:$F,0),1)&gt;0,INDEX('2nd Youth'!$A:$F,MATCH('2nd Youth Results'!$E213,'2nd Youth'!$F:$F,0),1),""),"")</f>
        <v>oco</v>
      </c>
      <c r="B213" s="95" t="str">
        <f>IFERROR(IF(INDEX('2nd Youth'!$A:$F,MATCH('2nd Youth Results'!$E213,'2nd Youth'!$F:$F,0),2)&gt;0,INDEX('2nd Youth'!$A:$F,MATCH('2nd Youth Results'!$E213,'2nd Youth'!$F:$F,0),2),""),"")</f>
        <v>Cadence Magnuson</v>
      </c>
      <c r="C213" s="95" t="str">
        <f>IFERROR(IF(INDEX('2nd Youth'!$A:$F,MATCH('2nd Youth Results'!$E213,'2nd Youth'!$F:$F,0),3)&gt;0,INDEX('2nd Youth'!$A:$F,MATCH('2nd Youth Results'!$E213,'2nd Youth'!$F:$F,0),3),""),"")</f>
        <v>BW Dashin and Cashin</v>
      </c>
      <c r="D213" s="96" t="str">
        <f>IFERROR(IF(AND(SMALL('2nd Youth'!F:F,K213)&gt;1000,SMALL('2nd Youth'!F:F,K213)&lt;3000),"nt",IF(SMALL('2nd Youth'!F:F,K213)&gt;3000,"",SMALL('2nd Youth'!F:F,K213))),"")</f>
        <v/>
      </c>
      <c r="E213" s="130" t="str">
        <f>IF(D213="nt",IFERROR(SMALL('2nd Youth'!F:F,K213),""),IF(D213&gt;3000,"",IFERROR(SMALL('2nd Youth'!F:F,K213),"")))</f>
        <v/>
      </c>
      <c r="G213" s="104" t="str">
        <f t="shared" si="4"/>
        <v/>
      </c>
      <c r="J213" s="139"/>
      <c r="K213" s="68">
        <v>212</v>
      </c>
    </row>
    <row r="214" spans="1:11">
      <c r="A214" s="22" t="str">
        <f>IFERROR(IF(INDEX('2nd Youth'!$A:$F,MATCH('2nd Youth Results'!$E214,'2nd Youth'!$F:$F,0),1)&gt;0,INDEX('2nd Youth'!$A:$F,MATCH('2nd Youth Results'!$E214,'2nd Youth'!$F:$F,0),1),""),"")</f>
        <v>oco</v>
      </c>
      <c r="B214" s="95" t="str">
        <f>IFERROR(IF(INDEX('2nd Youth'!$A:$F,MATCH('2nd Youth Results'!$E214,'2nd Youth'!$F:$F,0),2)&gt;0,INDEX('2nd Youth'!$A:$F,MATCH('2nd Youth Results'!$E214,'2nd Youth'!$F:$F,0),2),""),"")</f>
        <v>Cadence Magnuson</v>
      </c>
      <c r="C214" s="95" t="str">
        <f>IFERROR(IF(INDEX('2nd Youth'!$A:$F,MATCH('2nd Youth Results'!$E214,'2nd Youth'!$F:$F,0),3)&gt;0,INDEX('2nd Youth'!$A:$F,MATCH('2nd Youth Results'!$E214,'2nd Youth'!$F:$F,0),3),""),"")</f>
        <v>BW Dashin and Cashin</v>
      </c>
      <c r="D214" s="96" t="str">
        <f>IFERROR(IF(AND(SMALL('2nd Youth'!F:F,K214)&gt;1000,SMALL('2nd Youth'!F:F,K214)&lt;3000),"nt",IF(SMALL('2nd Youth'!F:F,K214)&gt;3000,"",SMALL('2nd Youth'!F:F,K214))),"")</f>
        <v/>
      </c>
      <c r="E214" s="130" t="str">
        <f>IF(D214="nt",IFERROR(SMALL('2nd Youth'!F:F,K214),""),IF(D214&gt;3000,"",IFERROR(SMALL('2nd Youth'!F:F,K214),"")))</f>
        <v/>
      </c>
      <c r="G214" s="104" t="str">
        <f t="shared" si="4"/>
        <v/>
      </c>
      <c r="J214" s="139"/>
      <c r="K214" s="68">
        <v>213</v>
      </c>
    </row>
    <row r="215" spans="1:11">
      <c r="A215" s="22" t="str">
        <f>IFERROR(IF(INDEX('2nd Youth'!$A:$F,MATCH('2nd Youth Results'!$E215,'2nd Youth'!$F:$F,0),1)&gt;0,INDEX('2nd Youth'!$A:$F,MATCH('2nd Youth Results'!$E215,'2nd Youth'!$F:$F,0),1),""),"")</f>
        <v>oco</v>
      </c>
      <c r="B215" s="95" t="str">
        <f>IFERROR(IF(INDEX('2nd Youth'!$A:$F,MATCH('2nd Youth Results'!$E215,'2nd Youth'!$F:$F,0),2)&gt;0,INDEX('2nd Youth'!$A:$F,MATCH('2nd Youth Results'!$E215,'2nd Youth'!$F:$F,0),2),""),"")</f>
        <v>Cadence Magnuson</v>
      </c>
      <c r="C215" s="95" t="str">
        <f>IFERROR(IF(INDEX('2nd Youth'!$A:$F,MATCH('2nd Youth Results'!$E215,'2nd Youth'!$F:$F,0),3)&gt;0,INDEX('2nd Youth'!$A:$F,MATCH('2nd Youth Results'!$E215,'2nd Youth'!$F:$F,0),3),""),"")</f>
        <v>BW Dashin and Cashin</v>
      </c>
      <c r="D215" s="96" t="str">
        <f>IFERROR(IF(AND(SMALL('2nd Youth'!F:F,K215)&gt;1000,SMALL('2nd Youth'!F:F,K215)&lt;3000),"nt",IF(SMALL('2nd Youth'!F:F,K215)&gt;3000,"",SMALL('2nd Youth'!F:F,K215))),"")</f>
        <v/>
      </c>
      <c r="E215" s="130" t="str">
        <f>IF(D215="nt",IFERROR(SMALL('2nd Youth'!F:F,K215),""),IF(D215&gt;3000,"",IFERROR(SMALL('2nd Youth'!F:F,K215),"")))</f>
        <v/>
      </c>
      <c r="G215" s="104" t="str">
        <f t="shared" si="4"/>
        <v/>
      </c>
      <c r="J215" s="139"/>
      <c r="K215" s="68">
        <v>214</v>
      </c>
    </row>
    <row r="216" spans="1:11">
      <c r="A216" s="22" t="str">
        <f>IFERROR(IF(INDEX('2nd Youth'!$A:$F,MATCH('2nd Youth Results'!$E216,'2nd Youth'!$F:$F,0),1)&gt;0,INDEX('2nd Youth'!$A:$F,MATCH('2nd Youth Results'!$E216,'2nd Youth'!$F:$F,0),1),""),"")</f>
        <v>oco</v>
      </c>
      <c r="B216" s="95" t="str">
        <f>IFERROR(IF(INDEX('2nd Youth'!$A:$F,MATCH('2nd Youth Results'!$E216,'2nd Youth'!$F:$F,0),2)&gt;0,INDEX('2nd Youth'!$A:$F,MATCH('2nd Youth Results'!$E216,'2nd Youth'!$F:$F,0),2),""),"")</f>
        <v>Cadence Magnuson</v>
      </c>
      <c r="C216" s="95" t="str">
        <f>IFERROR(IF(INDEX('2nd Youth'!$A:$F,MATCH('2nd Youth Results'!$E216,'2nd Youth'!$F:$F,0),3)&gt;0,INDEX('2nd Youth'!$A:$F,MATCH('2nd Youth Results'!$E216,'2nd Youth'!$F:$F,0),3),""),"")</f>
        <v>BW Dashin and Cashin</v>
      </c>
      <c r="D216" s="96" t="str">
        <f>IFERROR(IF(AND(SMALL('2nd Youth'!F:F,K216)&gt;1000,SMALL('2nd Youth'!F:F,K216)&lt;3000),"nt",IF(SMALL('2nd Youth'!F:F,K216)&gt;3000,"",SMALL('2nd Youth'!F:F,K216))),"")</f>
        <v/>
      </c>
      <c r="E216" s="130" t="str">
        <f>IF(D216="nt",IFERROR(SMALL('2nd Youth'!F:F,K216),""),IF(D216&gt;3000,"",IFERROR(SMALL('2nd Youth'!F:F,K216),"")))</f>
        <v/>
      </c>
      <c r="G216" s="104" t="str">
        <f t="shared" si="4"/>
        <v/>
      </c>
      <c r="J216" s="139"/>
      <c r="K216" s="68">
        <v>215</v>
      </c>
    </row>
    <row r="217" spans="1:11">
      <c r="A217" s="22" t="str">
        <f>IFERROR(IF(INDEX('2nd Youth'!$A:$F,MATCH('2nd Youth Results'!$E217,'2nd Youth'!$F:$F,0),1)&gt;0,INDEX('2nd Youth'!$A:$F,MATCH('2nd Youth Results'!$E217,'2nd Youth'!$F:$F,0),1),""),"")</f>
        <v>oco</v>
      </c>
      <c r="B217" s="95" t="str">
        <f>IFERROR(IF(INDEX('2nd Youth'!$A:$F,MATCH('2nd Youth Results'!$E217,'2nd Youth'!$F:$F,0),2)&gt;0,INDEX('2nd Youth'!$A:$F,MATCH('2nd Youth Results'!$E217,'2nd Youth'!$F:$F,0),2),""),"")</f>
        <v>Cadence Magnuson</v>
      </c>
      <c r="C217" s="95" t="str">
        <f>IFERROR(IF(INDEX('2nd Youth'!$A:$F,MATCH('2nd Youth Results'!$E217,'2nd Youth'!$F:$F,0),3)&gt;0,INDEX('2nd Youth'!$A:$F,MATCH('2nd Youth Results'!$E217,'2nd Youth'!$F:$F,0),3),""),"")</f>
        <v>BW Dashin and Cashin</v>
      </c>
      <c r="D217" s="96" t="str">
        <f>IFERROR(IF(AND(SMALL('2nd Youth'!F:F,K217)&gt;1000,SMALL('2nd Youth'!F:F,K217)&lt;3000),"nt",IF(SMALL('2nd Youth'!F:F,K217)&gt;3000,"",SMALL('2nd Youth'!F:F,K217))),"")</f>
        <v/>
      </c>
      <c r="E217" s="130" t="str">
        <f>IF(D217="nt",IFERROR(SMALL('2nd Youth'!F:F,K217),""),IF(D217&gt;3000,"",IFERROR(SMALL('2nd Youth'!F:F,K217),"")))</f>
        <v/>
      </c>
      <c r="G217" s="104" t="str">
        <f t="shared" si="4"/>
        <v/>
      </c>
      <c r="J217" s="139"/>
      <c r="K217" s="68">
        <v>216</v>
      </c>
    </row>
    <row r="218" spans="1:11">
      <c r="A218" s="22" t="str">
        <f>IFERROR(IF(INDEX('2nd Youth'!$A:$F,MATCH('2nd Youth Results'!$E218,'2nd Youth'!$F:$F,0),1)&gt;0,INDEX('2nd Youth'!$A:$F,MATCH('2nd Youth Results'!$E218,'2nd Youth'!$F:$F,0),1),""),"")</f>
        <v>oco</v>
      </c>
      <c r="B218" s="95" t="str">
        <f>IFERROR(IF(INDEX('2nd Youth'!$A:$F,MATCH('2nd Youth Results'!$E218,'2nd Youth'!$F:$F,0),2)&gt;0,INDEX('2nd Youth'!$A:$F,MATCH('2nd Youth Results'!$E218,'2nd Youth'!$F:$F,0),2),""),"")</f>
        <v>Cadence Magnuson</v>
      </c>
      <c r="C218" s="95" t="str">
        <f>IFERROR(IF(INDEX('2nd Youth'!$A:$F,MATCH('2nd Youth Results'!$E218,'2nd Youth'!$F:$F,0),3)&gt;0,INDEX('2nd Youth'!$A:$F,MATCH('2nd Youth Results'!$E218,'2nd Youth'!$F:$F,0),3),""),"")</f>
        <v>BW Dashin and Cashin</v>
      </c>
      <c r="D218" s="96" t="str">
        <f>IFERROR(IF(AND(SMALL('2nd Youth'!F:F,K218)&gt;1000,SMALL('2nd Youth'!F:F,K218)&lt;3000),"nt",IF(SMALL('2nd Youth'!F:F,K218)&gt;3000,"",SMALL('2nd Youth'!F:F,K218))),"")</f>
        <v/>
      </c>
      <c r="E218" s="130" t="str">
        <f>IF(D218="nt",IFERROR(SMALL('2nd Youth'!F:F,K218),""),IF(D218&gt;3000,"",IFERROR(SMALL('2nd Youth'!F:F,K218),"")))</f>
        <v/>
      </c>
      <c r="G218" s="104" t="str">
        <f t="shared" si="4"/>
        <v/>
      </c>
      <c r="J218" s="139"/>
      <c r="K218" s="68">
        <v>217</v>
      </c>
    </row>
    <row r="219" spans="1:11">
      <c r="A219" s="22" t="str">
        <f>IFERROR(IF(INDEX('2nd Youth'!$A:$F,MATCH('2nd Youth Results'!$E219,'2nd Youth'!$F:$F,0),1)&gt;0,INDEX('2nd Youth'!$A:$F,MATCH('2nd Youth Results'!$E219,'2nd Youth'!$F:$F,0),1),""),"")</f>
        <v>oco</v>
      </c>
      <c r="B219" s="95" t="str">
        <f>IFERROR(IF(INDEX('2nd Youth'!$A:$F,MATCH('2nd Youth Results'!$E219,'2nd Youth'!$F:$F,0),2)&gt;0,INDEX('2nd Youth'!$A:$F,MATCH('2nd Youth Results'!$E219,'2nd Youth'!$F:$F,0),2),""),"")</f>
        <v>Cadence Magnuson</v>
      </c>
      <c r="C219" s="95" t="str">
        <f>IFERROR(IF(INDEX('2nd Youth'!$A:$F,MATCH('2nd Youth Results'!$E219,'2nd Youth'!$F:$F,0),3)&gt;0,INDEX('2nd Youth'!$A:$F,MATCH('2nd Youth Results'!$E219,'2nd Youth'!$F:$F,0),3),""),"")</f>
        <v>BW Dashin and Cashin</v>
      </c>
      <c r="D219" s="96" t="str">
        <f>IFERROR(IF(AND(SMALL('2nd Youth'!F:F,K219)&gt;1000,SMALL('2nd Youth'!F:F,K219)&lt;3000),"nt",IF(SMALL('2nd Youth'!F:F,K219)&gt;3000,"",SMALL('2nd Youth'!F:F,K219))),"")</f>
        <v/>
      </c>
      <c r="E219" s="130" t="str">
        <f>IF(D219="nt",IFERROR(SMALL('2nd Youth'!F:F,K219),""),IF(D219&gt;3000,"",IFERROR(SMALL('2nd Youth'!F:F,K219),"")))</f>
        <v/>
      </c>
      <c r="G219" s="104" t="str">
        <f t="shared" si="4"/>
        <v/>
      </c>
      <c r="J219" s="139"/>
      <c r="K219" s="68">
        <v>218</v>
      </c>
    </row>
    <row r="220" spans="1:11">
      <c r="A220" s="22" t="str">
        <f>IFERROR(IF(INDEX('2nd Youth'!$A:$F,MATCH('2nd Youth Results'!$E220,'2nd Youth'!$F:$F,0),1)&gt;0,INDEX('2nd Youth'!$A:$F,MATCH('2nd Youth Results'!$E220,'2nd Youth'!$F:$F,0),1),""),"")</f>
        <v>oco</v>
      </c>
      <c r="B220" s="95" t="str">
        <f>IFERROR(IF(INDEX('2nd Youth'!$A:$F,MATCH('2nd Youth Results'!$E220,'2nd Youth'!$F:$F,0),2)&gt;0,INDEX('2nd Youth'!$A:$F,MATCH('2nd Youth Results'!$E220,'2nd Youth'!$F:$F,0),2),""),"")</f>
        <v>Cadence Magnuson</v>
      </c>
      <c r="C220" s="95" t="str">
        <f>IFERROR(IF(INDEX('2nd Youth'!$A:$F,MATCH('2nd Youth Results'!$E220,'2nd Youth'!$F:$F,0),3)&gt;0,INDEX('2nd Youth'!$A:$F,MATCH('2nd Youth Results'!$E220,'2nd Youth'!$F:$F,0),3),""),"")</f>
        <v>BW Dashin and Cashin</v>
      </c>
      <c r="D220" s="96" t="str">
        <f>IFERROR(IF(AND(SMALL('2nd Youth'!F:F,K220)&gt;1000,SMALL('2nd Youth'!F:F,K220)&lt;3000),"nt",IF(SMALL('2nd Youth'!F:F,K220)&gt;3000,"",SMALL('2nd Youth'!F:F,K220))),"")</f>
        <v/>
      </c>
      <c r="E220" s="130" t="str">
        <f>IF(D220="nt",IFERROR(SMALL('2nd Youth'!F:F,K220),""),IF(D220&gt;3000,"",IFERROR(SMALL('2nd Youth'!F:F,K220),"")))</f>
        <v/>
      </c>
      <c r="G220" s="104" t="str">
        <f t="shared" si="4"/>
        <v/>
      </c>
      <c r="J220" s="139"/>
      <c r="K220" s="68">
        <v>219</v>
      </c>
    </row>
    <row r="221" spans="1:11">
      <c r="A221" s="22" t="str">
        <f>IFERROR(IF(INDEX('2nd Youth'!$A:$F,MATCH('2nd Youth Results'!$E221,'2nd Youth'!$F:$F,0),1)&gt;0,INDEX('2nd Youth'!$A:$F,MATCH('2nd Youth Results'!$E221,'2nd Youth'!$F:$F,0),1),""),"")</f>
        <v>oco</v>
      </c>
      <c r="B221" s="95" t="str">
        <f>IFERROR(IF(INDEX('2nd Youth'!$A:$F,MATCH('2nd Youth Results'!$E221,'2nd Youth'!$F:$F,0),2)&gt;0,INDEX('2nd Youth'!$A:$F,MATCH('2nd Youth Results'!$E221,'2nd Youth'!$F:$F,0),2),""),"")</f>
        <v>Cadence Magnuson</v>
      </c>
      <c r="C221" s="95" t="str">
        <f>IFERROR(IF(INDEX('2nd Youth'!$A:$F,MATCH('2nd Youth Results'!$E221,'2nd Youth'!$F:$F,0),3)&gt;0,INDEX('2nd Youth'!$A:$F,MATCH('2nd Youth Results'!$E221,'2nd Youth'!$F:$F,0),3),""),"")</f>
        <v>BW Dashin and Cashin</v>
      </c>
      <c r="D221" s="96" t="str">
        <f>IFERROR(IF(AND(SMALL('2nd Youth'!F:F,K221)&gt;1000,SMALL('2nd Youth'!F:F,K221)&lt;3000),"nt",IF(SMALL('2nd Youth'!F:F,K221)&gt;3000,"",SMALL('2nd Youth'!F:F,K221))),"")</f>
        <v/>
      </c>
      <c r="E221" s="130" t="str">
        <f>IF(D221="nt",IFERROR(SMALL('2nd Youth'!F:F,K221),""),IF(D221&gt;3000,"",IFERROR(SMALL('2nd Youth'!F:F,K221),"")))</f>
        <v/>
      </c>
      <c r="G221" s="104" t="str">
        <f t="shared" si="4"/>
        <v/>
      </c>
      <c r="J221" s="139"/>
      <c r="K221" s="68">
        <v>220</v>
      </c>
    </row>
    <row r="222" spans="1:11">
      <c r="A222" s="22" t="str">
        <f>IFERROR(IF(INDEX('2nd Youth'!$A:$F,MATCH('2nd Youth Results'!$E222,'2nd Youth'!$F:$F,0),1)&gt;0,INDEX('2nd Youth'!$A:$F,MATCH('2nd Youth Results'!$E222,'2nd Youth'!$F:$F,0),1),""),"")</f>
        <v>oco</v>
      </c>
      <c r="B222" s="95" t="str">
        <f>IFERROR(IF(INDEX('2nd Youth'!$A:$F,MATCH('2nd Youth Results'!$E222,'2nd Youth'!$F:$F,0),2)&gt;0,INDEX('2nd Youth'!$A:$F,MATCH('2nd Youth Results'!$E222,'2nd Youth'!$F:$F,0),2),""),"")</f>
        <v>Cadence Magnuson</v>
      </c>
      <c r="C222" s="95" t="str">
        <f>IFERROR(IF(INDEX('2nd Youth'!$A:$F,MATCH('2nd Youth Results'!$E222,'2nd Youth'!$F:$F,0),3)&gt;0,INDEX('2nd Youth'!$A:$F,MATCH('2nd Youth Results'!$E222,'2nd Youth'!$F:$F,0),3),""),"")</f>
        <v>BW Dashin and Cashin</v>
      </c>
      <c r="D222" s="96" t="str">
        <f>IFERROR(IF(AND(SMALL('2nd Youth'!F:F,K222)&gt;1000,SMALL('2nd Youth'!F:F,K222)&lt;3000),"nt",IF(SMALL('2nd Youth'!F:F,K222)&gt;3000,"",SMALL('2nd Youth'!F:F,K222))),"")</f>
        <v/>
      </c>
      <c r="E222" s="130" t="str">
        <f>IF(D222="nt",IFERROR(SMALL('2nd Youth'!F:F,K222),""),IF(D222&gt;3000,"",IFERROR(SMALL('2nd Youth'!F:F,K222),"")))</f>
        <v/>
      </c>
      <c r="G222" s="104" t="str">
        <f t="shared" si="4"/>
        <v/>
      </c>
      <c r="J222" s="139"/>
      <c r="K222" s="68">
        <v>221</v>
      </c>
    </row>
    <row r="223" spans="1:11">
      <c r="A223" s="22" t="str">
        <f>IFERROR(IF(INDEX('2nd Youth'!$A:$F,MATCH('2nd Youth Results'!$E223,'2nd Youth'!$F:$F,0),1)&gt;0,INDEX('2nd Youth'!$A:$F,MATCH('2nd Youth Results'!$E223,'2nd Youth'!$F:$F,0),1),""),"")</f>
        <v>oco</v>
      </c>
      <c r="B223" s="95" t="str">
        <f>IFERROR(IF(INDEX('2nd Youth'!$A:$F,MATCH('2nd Youth Results'!$E223,'2nd Youth'!$F:$F,0),2)&gt;0,INDEX('2nd Youth'!$A:$F,MATCH('2nd Youth Results'!$E223,'2nd Youth'!$F:$F,0),2),""),"")</f>
        <v>Cadence Magnuson</v>
      </c>
      <c r="C223" s="95" t="str">
        <f>IFERROR(IF(INDEX('2nd Youth'!$A:$F,MATCH('2nd Youth Results'!$E223,'2nd Youth'!$F:$F,0),3)&gt;0,INDEX('2nd Youth'!$A:$F,MATCH('2nd Youth Results'!$E223,'2nd Youth'!$F:$F,0),3),""),"")</f>
        <v>BW Dashin and Cashin</v>
      </c>
      <c r="D223" s="96" t="str">
        <f>IFERROR(IF(AND(SMALL('2nd Youth'!F:F,K223)&gt;1000,SMALL('2nd Youth'!F:F,K223)&lt;3000),"nt",IF(SMALL('2nd Youth'!F:F,K223)&gt;3000,"",SMALL('2nd Youth'!F:F,K223))),"")</f>
        <v/>
      </c>
      <c r="E223" s="130" t="str">
        <f>IF(D223="nt",IFERROR(SMALL('2nd Youth'!F:F,K223),""),IF(D223&gt;3000,"",IFERROR(SMALL('2nd Youth'!F:F,K223),"")))</f>
        <v/>
      </c>
      <c r="G223" s="104" t="str">
        <f t="shared" si="4"/>
        <v/>
      </c>
      <c r="J223" s="139"/>
      <c r="K223" s="68">
        <v>222</v>
      </c>
    </row>
    <row r="224" spans="1:11">
      <c r="A224" s="22" t="str">
        <f>IFERROR(IF(INDEX('2nd Youth'!$A:$F,MATCH('2nd Youth Results'!$E224,'2nd Youth'!$F:$F,0),1)&gt;0,INDEX('2nd Youth'!$A:$F,MATCH('2nd Youth Results'!$E224,'2nd Youth'!$F:$F,0),1),""),"")</f>
        <v>oco</v>
      </c>
      <c r="B224" s="95" t="str">
        <f>IFERROR(IF(INDEX('2nd Youth'!$A:$F,MATCH('2nd Youth Results'!$E224,'2nd Youth'!$F:$F,0),2)&gt;0,INDEX('2nd Youth'!$A:$F,MATCH('2nd Youth Results'!$E224,'2nd Youth'!$F:$F,0),2),""),"")</f>
        <v>Cadence Magnuson</v>
      </c>
      <c r="C224" s="95" t="str">
        <f>IFERROR(IF(INDEX('2nd Youth'!$A:$F,MATCH('2nd Youth Results'!$E224,'2nd Youth'!$F:$F,0),3)&gt;0,INDEX('2nd Youth'!$A:$F,MATCH('2nd Youth Results'!$E224,'2nd Youth'!$F:$F,0),3),""),"")</f>
        <v>BW Dashin and Cashin</v>
      </c>
      <c r="D224" s="96" t="str">
        <f>IFERROR(IF(AND(SMALL('2nd Youth'!F:F,K224)&gt;1000,SMALL('2nd Youth'!F:F,K224)&lt;3000),"nt",IF(SMALL('2nd Youth'!F:F,K224)&gt;3000,"",SMALL('2nd Youth'!F:F,K224))),"")</f>
        <v/>
      </c>
      <c r="E224" s="130" t="str">
        <f>IF(D224="nt",IFERROR(SMALL('2nd Youth'!F:F,K224),""),IF(D224&gt;3000,"",IFERROR(SMALL('2nd Youth'!F:F,K224),"")))</f>
        <v/>
      </c>
      <c r="G224" s="104" t="str">
        <f t="shared" si="4"/>
        <v/>
      </c>
      <c r="J224" s="139"/>
      <c r="K224" s="68">
        <v>223</v>
      </c>
    </row>
    <row r="225" spans="1:11">
      <c r="A225" s="22" t="str">
        <f>IFERROR(IF(INDEX('2nd Youth'!$A:$F,MATCH('2nd Youth Results'!$E225,'2nd Youth'!$F:$F,0),1)&gt;0,INDEX('2nd Youth'!$A:$F,MATCH('2nd Youth Results'!$E225,'2nd Youth'!$F:$F,0),1),""),"")</f>
        <v>oco</v>
      </c>
      <c r="B225" s="95" t="str">
        <f>IFERROR(IF(INDEX('2nd Youth'!$A:$F,MATCH('2nd Youth Results'!$E225,'2nd Youth'!$F:$F,0),2)&gt;0,INDEX('2nd Youth'!$A:$F,MATCH('2nd Youth Results'!$E225,'2nd Youth'!$F:$F,0),2),""),"")</f>
        <v>Cadence Magnuson</v>
      </c>
      <c r="C225" s="95" t="str">
        <f>IFERROR(IF(INDEX('2nd Youth'!$A:$F,MATCH('2nd Youth Results'!$E225,'2nd Youth'!$F:$F,0),3)&gt;0,INDEX('2nd Youth'!$A:$F,MATCH('2nd Youth Results'!$E225,'2nd Youth'!$F:$F,0),3),""),"")</f>
        <v>BW Dashin and Cashin</v>
      </c>
      <c r="D225" s="96" t="str">
        <f>IFERROR(IF(AND(SMALL('2nd Youth'!F:F,K225)&gt;1000,SMALL('2nd Youth'!F:F,K225)&lt;3000),"nt",IF(SMALL('2nd Youth'!F:F,K225)&gt;3000,"",SMALL('2nd Youth'!F:F,K225))),"")</f>
        <v/>
      </c>
      <c r="E225" s="130" t="str">
        <f>IF(D225="nt",IFERROR(SMALL('2nd Youth'!F:F,K225),""),IF(D225&gt;3000,"",IFERROR(SMALL('2nd Youth'!F:F,K225),"")))</f>
        <v/>
      </c>
      <c r="G225" s="104" t="str">
        <f t="shared" si="4"/>
        <v/>
      </c>
      <c r="J225" s="139"/>
      <c r="K225" s="68">
        <v>224</v>
      </c>
    </row>
    <row r="226" spans="1:11">
      <c r="A226" s="22" t="str">
        <f>IFERROR(IF(INDEX('2nd Youth'!$A:$F,MATCH('2nd Youth Results'!$E226,'2nd Youth'!$F:$F,0),1)&gt;0,INDEX('2nd Youth'!$A:$F,MATCH('2nd Youth Results'!$E226,'2nd Youth'!$F:$F,0),1),""),"")</f>
        <v>oco</v>
      </c>
      <c r="B226" s="95" t="str">
        <f>IFERROR(IF(INDEX('2nd Youth'!$A:$F,MATCH('2nd Youth Results'!$E226,'2nd Youth'!$F:$F,0),2)&gt;0,INDEX('2nd Youth'!$A:$F,MATCH('2nd Youth Results'!$E226,'2nd Youth'!$F:$F,0),2),""),"")</f>
        <v>Cadence Magnuson</v>
      </c>
      <c r="C226" s="95" t="str">
        <f>IFERROR(IF(INDEX('2nd Youth'!$A:$F,MATCH('2nd Youth Results'!$E226,'2nd Youth'!$F:$F,0),3)&gt;0,INDEX('2nd Youth'!$A:$F,MATCH('2nd Youth Results'!$E226,'2nd Youth'!$F:$F,0),3),""),"")</f>
        <v>BW Dashin and Cashin</v>
      </c>
      <c r="D226" s="96" t="str">
        <f>IFERROR(IF(AND(SMALL('2nd Youth'!F:F,K226)&gt;1000,SMALL('2nd Youth'!F:F,K226)&lt;3000),"nt",IF(SMALL('2nd Youth'!F:F,K226)&gt;3000,"",SMALL('2nd Youth'!F:F,K226))),"")</f>
        <v/>
      </c>
      <c r="E226" s="130" t="str">
        <f>IF(D226="nt",IFERROR(SMALL('2nd Youth'!F:F,K226),""),IF(D226&gt;3000,"",IFERROR(SMALL('2nd Youth'!F:F,K226),"")))</f>
        <v/>
      </c>
      <c r="G226" s="104" t="str">
        <f t="shared" si="4"/>
        <v/>
      </c>
      <c r="J226" s="139"/>
      <c r="K226" s="68">
        <v>225</v>
      </c>
    </row>
    <row r="227" spans="1:11">
      <c r="A227" s="22" t="str">
        <f>IFERROR(IF(INDEX('2nd Youth'!$A:$F,MATCH('2nd Youth Results'!$E227,'2nd Youth'!$F:$F,0),1)&gt;0,INDEX('2nd Youth'!$A:$F,MATCH('2nd Youth Results'!$E227,'2nd Youth'!$F:$F,0),1),""),"")</f>
        <v>oco</v>
      </c>
      <c r="B227" s="95" t="str">
        <f>IFERROR(IF(INDEX('2nd Youth'!$A:$F,MATCH('2nd Youth Results'!$E227,'2nd Youth'!$F:$F,0),2)&gt;0,INDEX('2nd Youth'!$A:$F,MATCH('2nd Youth Results'!$E227,'2nd Youth'!$F:$F,0),2),""),"")</f>
        <v>Cadence Magnuson</v>
      </c>
      <c r="C227" s="95" t="str">
        <f>IFERROR(IF(INDEX('2nd Youth'!$A:$F,MATCH('2nd Youth Results'!$E227,'2nd Youth'!$F:$F,0),3)&gt;0,INDEX('2nd Youth'!$A:$F,MATCH('2nd Youth Results'!$E227,'2nd Youth'!$F:$F,0),3),""),"")</f>
        <v>BW Dashin and Cashin</v>
      </c>
      <c r="D227" s="96" t="str">
        <f>IFERROR(IF(AND(SMALL('2nd Youth'!F:F,K227)&gt;1000,SMALL('2nd Youth'!F:F,K227)&lt;3000),"nt",IF(SMALL('2nd Youth'!F:F,K227)&gt;3000,"",SMALL('2nd Youth'!F:F,K227))),"")</f>
        <v/>
      </c>
      <c r="E227" s="130" t="str">
        <f>IF(D227="nt",IFERROR(SMALL('2nd Youth'!F:F,K227),""),IF(D227&gt;3000,"",IFERROR(SMALL('2nd Youth'!F:F,K227),"")))</f>
        <v/>
      </c>
      <c r="G227" s="104" t="str">
        <f t="shared" si="4"/>
        <v/>
      </c>
      <c r="J227" s="139"/>
      <c r="K227" s="68">
        <v>226</v>
      </c>
    </row>
    <row r="228" spans="1:11">
      <c r="A228" s="22" t="str">
        <f>IFERROR(IF(INDEX('2nd Youth'!$A:$F,MATCH('2nd Youth Results'!$E228,'2nd Youth'!$F:$F,0),1)&gt;0,INDEX('2nd Youth'!$A:$F,MATCH('2nd Youth Results'!$E228,'2nd Youth'!$F:$F,0),1),""),"")</f>
        <v>oco</v>
      </c>
      <c r="B228" s="95" t="str">
        <f>IFERROR(IF(INDEX('2nd Youth'!$A:$F,MATCH('2nd Youth Results'!$E228,'2nd Youth'!$F:$F,0),2)&gt;0,INDEX('2nd Youth'!$A:$F,MATCH('2nd Youth Results'!$E228,'2nd Youth'!$F:$F,0),2),""),"")</f>
        <v>Cadence Magnuson</v>
      </c>
      <c r="C228" s="95" t="str">
        <f>IFERROR(IF(INDEX('2nd Youth'!$A:$F,MATCH('2nd Youth Results'!$E228,'2nd Youth'!$F:$F,0),3)&gt;0,INDEX('2nd Youth'!$A:$F,MATCH('2nd Youth Results'!$E228,'2nd Youth'!$F:$F,0),3),""),"")</f>
        <v>BW Dashin and Cashin</v>
      </c>
      <c r="D228" s="96" t="str">
        <f>IFERROR(IF(AND(SMALL('2nd Youth'!F:F,K228)&gt;1000,SMALL('2nd Youth'!F:F,K228)&lt;3000),"nt",IF(SMALL('2nd Youth'!F:F,K228)&gt;3000,"",SMALL('2nd Youth'!F:F,K228))),"")</f>
        <v/>
      </c>
      <c r="E228" s="130" t="str">
        <f>IF(D228="nt",IFERROR(SMALL('2nd Youth'!F:F,K228),""),IF(D228&gt;3000,"",IFERROR(SMALL('2nd Youth'!F:F,K228),"")))</f>
        <v/>
      </c>
      <c r="G228" s="104" t="str">
        <f t="shared" si="4"/>
        <v/>
      </c>
      <c r="J228" s="139"/>
      <c r="K228" s="68">
        <v>227</v>
      </c>
    </row>
    <row r="229" spans="1:11">
      <c r="A229" s="22" t="str">
        <f>IFERROR(IF(INDEX('2nd Youth'!$A:$F,MATCH('2nd Youth Results'!$E229,'2nd Youth'!$F:$F,0),1)&gt;0,INDEX('2nd Youth'!$A:$F,MATCH('2nd Youth Results'!$E229,'2nd Youth'!$F:$F,0),1),""),"")</f>
        <v>oco</v>
      </c>
      <c r="B229" s="95" t="str">
        <f>IFERROR(IF(INDEX('2nd Youth'!$A:$F,MATCH('2nd Youth Results'!$E229,'2nd Youth'!$F:$F,0),2)&gt;0,INDEX('2nd Youth'!$A:$F,MATCH('2nd Youth Results'!$E229,'2nd Youth'!$F:$F,0),2),""),"")</f>
        <v>Cadence Magnuson</v>
      </c>
      <c r="C229" s="95" t="str">
        <f>IFERROR(IF(INDEX('2nd Youth'!$A:$F,MATCH('2nd Youth Results'!$E229,'2nd Youth'!$F:$F,0),3)&gt;0,INDEX('2nd Youth'!$A:$F,MATCH('2nd Youth Results'!$E229,'2nd Youth'!$F:$F,0),3),""),"")</f>
        <v>BW Dashin and Cashin</v>
      </c>
      <c r="D229" s="96" t="str">
        <f>IFERROR(IF(AND(SMALL('2nd Youth'!F:F,K229)&gt;1000,SMALL('2nd Youth'!F:F,K229)&lt;3000),"nt",IF(SMALL('2nd Youth'!F:F,K229)&gt;3000,"",SMALL('2nd Youth'!F:F,K229))),"")</f>
        <v/>
      </c>
      <c r="E229" s="130" t="str">
        <f>IF(D229="nt",IFERROR(SMALL('2nd Youth'!F:F,K229),""),IF(D229&gt;3000,"",IFERROR(SMALL('2nd Youth'!F:F,K229),"")))</f>
        <v/>
      </c>
      <c r="G229" s="104" t="str">
        <f t="shared" si="4"/>
        <v/>
      </c>
      <c r="J229" s="139"/>
      <c r="K229" s="68">
        <v>228</v>
      </c>
    </row>
    <row r="230" spans="1:11">
      <c r="A230" s="22" t="str">
        <f>IFERROR(IF(INDEX('2nd Youth'!$A:$F,MATCH('2nd Youth Results'!$E230,'2nd Youth'!$F:$F,0),1)&gt;0,INDEX('2nd Youth'!$A:$F,MATCH('2nd Youth Results'!$E230,'2nd Youth'!$F:$F,0),1),""),"")</f>
        <v>oco</v>
      </c>
      <c r="B230" s="95" t="str">
        <f>IFERROR(IF(INDEX('2nd Youth'!$A:$F,MATCH('2nd Youth Results'!$E230,'2nd Youth'!$F:$F,0),2)&gt;0,INDEX('2nd Youth'!$A:$F,MATCH('2nd Youth Results'!$E230,'2nd Youth'!$F:$F,0),2),""),"")</f>
        <v>Cadence Magnuson</v>
      </c>
      <c r="C230" s="95" t="str">
        <f>IFERROR(IF(INDEX('2nd Youth'!$A:$F,MATCH('2nd Youth Results'!$E230,'2nd Youth'!$F:$F,0),3)&gt;0,INDEX('2nd Youth'!$A:$F,MATCH('2nd Youth Results'!$E230,'2nd Youth'!$F:$F,0),3),""),"")</f>
        <v>BW Dashin and Cashin</v>
      </c>
      <c r="D230" s="96" t="str">
        <f>IFERROR(IF(AND(SMALL('2nd Youth'!F:F,K230)&gt;1000,SMALL('2nd Youth'!F:F,K230)&lt;3000),"nt",IF(SMALL('2nd Youth'!F:F,K230)&gt;3000,"",SMALL('2nd Youth'!F:F,K230))),"")</f>
        <v/>
      </c>
      <c r="E230" s="130" t="str">
        <f>IF(D230="nt",IFERROR(SMALL('2nd Youth'!F:F,K230),""),IF(D230&gt;3000,"",IFERROR(SMALL('2nd Youth'!F:F,K230),"")))</f>
        <v/>
      </c>
      <c r="G230" s="104" t="str">
        <f t="shared" si="4"/>
        <v/>
      </c>
      <c r="J230" s="139"/>
      <c r="K230" s="68">
        <v>229</v>
      </c>
    </row>
    <row r="231" spans="1:11">
      <c r="A231" s="22" t="str">
        <f>IFERROR(IF(INDEX('2nd Youth'!$A:$F,MATCH('2nd Youth Results'!$E231,'2nd Youth'!$F:$F,0),1)&gt;0,INDEX('2nd Youth'!$A:$F,MATCH('2nd Youth Results'!$E231,'2nd Youth'!$F:$F,0),1),""),"")</f>
        <v>oco</v>
      </c>
      <c r="B231" s="95" t="str">
        <f>IFERROR(IF(INDEX('2nd Youth'!$A:$F,MATCH('2nd Youth Results'!$E231,'2nd Youth'!$F:$F,0),2)&gt;0,INDEX('2nd Youth'!$A:$F,MATCH('2nd Youth Results'!$E231,'2nd Youth'!$F:$F,0),2),""),"")</f>
        <v>Cadence Magnuson</v>
      </c>
      <c r="C231" s="95" t="str">
        <f>IFERROR(IF(INDEX('2nd Youth'!$A:$F,MATCH('2nd Youth Results'!$E231,'2nd Youth'!$F:$F,0),3)&gt;0,INDEX('2nd Youth'!$A:$F,MATCH('2nd Youth Results'!$E231,'2nd Youth'!$F:$F,0),3),""),"")</f>
        <v>BW Dashin and Cashin</v>
      </c>
      <c r="D231" s="96" t="str">
        <f>IFERROR(IF(AND(SMALL('2nd Youth'!F:F,K231)&gt;1000,SMALL('2nd Youth'!F:F,K231)&lt;3000),"nt",IF(SMALL('2nd Youth'!F:F,K231)&gt;3000,"",SMALL('2nd Youth'!F:F,K231))),"")</f>
        <v/>
      </c>
      <c r="E231" s="130" t="str">
        <f>IF(D231="nt",IFERROR(SMALL('2nd Youth'!F:F,K231),""),IF(D231&gt;3000,"",IFERROR(SMALL('2nd Youth'!F:F,K231),"")))</f>
        <v/>
      </c>
      <c r="G231" s="104" t="str">
        <f t="shared" si="4"/>
        <v/>
      </c>
      <c r="J231" s="139"/>
      <c r="K231" s="68">
        <v>230</v>
      </c>
    </row>
    <row r="232" spans="1:11">
      <c r="A232" s="22" t="str">
        <f>IFERROR(IF(INDEX('2nd Youth'!$A:$F,MATCH('2nd Youth Results'!$E232,'2nd Youth'!$F:$F,0),1)&gt;0,INDEX('2nd Youth'!$A:$F,MATCH('2nd Youth Results'!$E232,'2nd Youth'!$F:$F,0),1),""),"")</f>
        <v>oco</v>
      </c>
      <c r="B232" s="95" t="str">
        <f>IFERROR(IF(INDEX('2nd Youth'!$A:$F,MATCH('2nd Youth Results'!$E232,'2nd Youth'!$F:$F,0),2)&gt;0,INDEX('2nd Youth'!$A:$F,MATCH('2nd Youth Results'!$E232,'2nd Youth'!$F:$F,0),2),""),"")</f>
        <v>Cadence Magnuson</v>
      </c>
      <c r="C232" s="95" t="str">
        <f>IFERROR(IF(INDEX('2nd Youth'!$A:$F,MATCH('2nd Youth Results'!$E232,'2nd Youth'!$F:$F,0),3)&gt;0,INDEX('2nd Youth'!$A:$F,MATCH('2nd Youth Results'!$E232,'2nd Youth'!$F:$F,0),3),""),"")</f>
        <v>BW Dashin and Cashin</v>
      </c>
      <c r="D232" s="96" t="str">
        <f>IFERROR(IF(AND(SMALL('2nd Youth'!F:F,K232)&gt;1000,SMALL('2nd Youth'!F:F,K232)&lt;3000),"nt",IF(SMALL('2nd Youth'!F:F,K232)&gt;3000,"",SMALL('2nd Youth'!F:F,K232))),"")</f>
        <v/>
      </c>
      <c r="E232" s="130" t="str">
        <f>IF(D232="nt",IFERROR(SMALL('2nd Youth'!F:F,K232),""),IF(D232&gt;3000,"",IFERROR(SMALL('2nd Youth'!F:F,K232),"")))</f>
        <v/>
      </c>
      <c r="G232" s="104" t="str">
        <f t="shared" si="4"/>
        <v/>
      </c>
      <c r="J232" s="139"/>
      <c r="K232" s="68">
        <v>231</v>
      </c>
    </row>
    <row r="233" spans="1:11">
      <c r="A233" s="22" t="str">
        <f>IFERROR(IF(INDEX('2nd Youth'!$A:$F,MATCH('2nd Youth Results'!$E233,'2nd Youth'!$F:$F,0),1)&gt;0,INDEX('2nd Youth'!$A:$F,MATCH('2nd Youth Results'!$E233,'2nd Youth'!$F:$F,0),1),""),"")</f>
        <v>oco</v>
      </c>
      <c r="B233" s="95" t="str">
        <f>IFERROR(IF(INDEX('2nd Youth'!$A:$F,MATCH('2nd Youth Results'!$E233,'2nd Youth'!$F:$F,0),2)&gt;0,INDEX('2nd Youth'!$A:$F,MATCH('2nd Youth Results'!$E233,'2nd Youth'!$F:$F,0),2),""),"")</f>
        <v>Cadence Magnuson</v>
      </c>
      <c r="C233" s="95" t="str">
        <f>IFERROR(IF(INDEX('2nd Youth'!$A:$F,MATCH('2nd Youth Results'!$E233,'2nd Youth'!$F:$F,0),3)&gt;0,INDEX('2nd Youth'!$A:$F,MATCH('2nd Youth Results'!$E233,'2nd Youth'!$F:$F,0),3),""),"")</f>
        <v>BW Dashin and Cashin</v>
      </c>
      <c r="D233" s="96" t="str">
        <f>IFERROR(IF(AND(SMALL('2nd Youth'!F:F,K233)&gt;1000,SMALL('2nd Youth'!F:F,K233)&lt;3000),"nt",IF(SMALL('2nd Youth'!F:F,K233)&gt;3000,"",SMALL('2nd Youth'!F:F,K233))),"")</f>
        <v/>
      </c>
      <c r="E233" s="130" t="str">
        <f>IF(D233="nt",IFERROR(SMALL('2nd Youth'!F:F,K233),""),IF(D233&gt;3000,"",IFERROR(SMALL('2nd Youth'!F:F,K233),"")))</f>
        <v/>
      </c>
      <c r="G233" s="104" t="str">
        <f t="shared" si="4"/>
        <v/>
      </c>
      <c r="J233" s="139"/>
      <c r="K233" s="68">
        <v>232</v>
      </c>
    </row>
    <row r="234" spans="1:11">
      <c r="A234" s="22" t="str">
        <f>IFERROR(IF(INDEX('2nd Youth'!$A:$F,MATCH('2nd Youth Results'!$E234,'2nd Youth'!$F:$F,0),1)&gt;0,INDEX('2nd Youth'!$A:$F,MATCH('2nd Youth Results'!$E234,'2nd Youth'!$F:$F,0),1),""),"")</f>
        <v>oco</v>
      </c>
      <c r="B234" s="95" t="str">
        <f>IFERROR(IF(INDEX('2nd Youth'!$A:$F,MATCH('2nd Youth Results'!$E234,'2nd Youth'!$F:$F,0),2)&gt;0,INDEX('2nd Youth'!$A:$F,MATCH('2nd Youth Results'!$E234,'2nd Youth'!$F:$F,0),2),""),"")</f>
        <v>Cadence Magnuson</v>
      </c>
      <c r="C234" s="95" t="str">
        <f>IFERROR(IF(INDEX('2nd Youth'!$A:$F,MATCH('2nd Youth Results'!$E234,'2nd Youth'!$F:$F,0),3)&gt;0,INDEX('2nd Youth'!$A:$F,MATCH('2nd Youth Results'!$E234,'2nd Youth'!$F:$F,0),3),""),"")</f>
        <v>BW Dashin and Cashin</v>
      </c>
      <c r="D234" s="96" t="str">
        <f>IFERROR(IF(AND(SMALL('2nd Youth'!F:F,K234)&gt;1000,SMALL('2nd Youth'!F:F,K234)&lt;3000),"nt",IF(SMALL('2nd Youth'!F:F,K234)&gt;3000,"",SMALL('2nd Youth'!F:F,K234))),"")</f>
        <v/>
      </c>
      <c r="E234" s="130" t="str">
        <f>IF(D234="nt",IFERROR(SMALL('2nd Youth'!F:F,K234),""),IF(D234&gt;3000,"",IFERROR(SMALL('2nd Youth'!F:F,K234),"")))</f>
        <v/>
      </c>
      <c r="G234" s="104" t="str">
        <f t="shared" si="4"/>
        <v/>
      </c>
      <c r="J234" s="139"/>
      <c r="K234" s="68">
        <v>233</v>
      </c>
    </row>
    <row r="235" spans="1:11">
      <c r="A235" s="22" t="str">
        <f>IFERROR(IF(INDEX('2nd Youth'!$A:$F,MATCH('2nd Youth Results'!$E235,'2nd Youth'!$F:$F,0),1)&gt;0,INDEX('2nd Youth'!$A:$F,MATCH('2nd Youth Results'!$E235,'2nd Youth'!$F:$F,0),1),""),"")</f>
        <v>oco</v>
      </c>
      <c r="B235" s="95" t="str">
        <f>IFERROR(IF(INDEX('2nd Youth'!$A:$F,MATCH('2nd Youth Results'!$E235,'2nd Youth'!$F:$F,0),2)&gt;0,INDEX('2nd Youth'!$A:$F,MATCH('2nd Youth Results'!$E235,'2nd Youth'!$F:$F,0),2),""),"")</f>
        <v>Cadence Magnuson</v>
      </c>
      <c r="C235" s="95" t="str">
        <f>IFERROR(IF(INDEX('2nd Youth'!$A:$F,MATCH('2nd Youth Results'!$E235,'2nd Youth'!$F:$F,0),3)&gt;0,INDEX('2nd Youth'!$A:$F,MATCH('2nd Youth Results'!$E235,'2nd Youth'!$F:$F,0),3),""),"")</f>
        <v>BW Dashin and Cashin</v>
      </c>
      <c r="D235" s="96" t="str">
        <f>IFERROR(IF(AND(SMALL('2nd Youth'!F:F,K235)&gt;1000,SMALL('2nd Youth'!F:F,K235)&lt;3000),"nt",IF(SMALL('2nd Youth'!F:F,K235)&gt;3000,"",SMALL('2nd Youth'!F:F,K235))),"")</f>
        <v/>
      </c>
      <c r="E235" s="130" t="str">
        <f>IF(D235="nt",IFERROR(SMALL('2nd Youth'!F:F,K235),""),IF(D235&gt;3000,"",IFERROR(SMALL('2nd Youth'!F:F,K235),"")))</f>
        <v/>
      </c>
      <c r="G235" s="104" t="str">
        <f t="shared" si="4"/>
        <v/>
      </c>
      <c r="J235" s="139"/>
      <c r="K235" s="68">
        <v>234</v>
      </c>
    </row>
    <row r="236" spans="1:11">
      <c r="A236" s="22" t="str">
        <f>IFERROR(IF(INDEX('2nd Youth'!$A:$F,MATCH('2nd Youth Results'!$E236,'2nd Youth'!$F:$F,0),1)&gt;0,INDEX('2nd Youth'!$A:$F,MATCH('2nd Youth Results'!$E236,'2nd Youth'!$F:$F,0),1),""),"")</f>
        <v>oco</v>
      </c>
      <c r="B236" s="95" t="str">
        <f>IFERROR(IF(INDEX('2nd Youth'!$A:$F,MATCH('2nd Youth Results'!$E236,'2nd Youth'!$F:$F,0),2)&gt;0,INDEX('2nd Youth'!$A:$F,MATCH('2nd Youth Results'!$E236,'2nd Youth'!$F:$F,0),2),""),"")</f>
        <v>Cadence Magnuson</v>
      </c>
      <c r="C236" s="95" t="str">
        <f>IFERROR(IF(INDEX('2nd Youth'!$A:$F,MATCH('2nd Youth Results'!$E236,'2nd Youth'!$F:$F,0),3)&gt;0,INDEX('2nd Youth'!$A:$F,MATCH('2nd Youth Results'!$E236,'2nd Youth'!$F:$F,0),3),""),"")</f>
        <v>BW Dashin and Cashin</v>
      </c>
      <c r="D236" s="96" t="str">
        <f>IFERROR(IF(AND(SMALL('2nd Youth'!F:F,K236)&gt;1000,SMALL('2nd Youth'!F:F,K236)&lt;3000),"nt",IF(SMALL('2nd Youth'!F:F,K236)&gt;3000,"",SMALL('2nd Youth'!F:F,K236))),"")</f>
        <v/>
      </c>
      <c r="E236" s="130" t="str">
        <f>IF(D236="nt",IFERROR(SMALL('2nd Youth'!F:F,K236),""),IF(D236&gt;3000,"",IFERROR(SMALL('2nd Youth'!F:F,K236),"")))</f>
        <v/>
      </c>
      <c r="G236" s="104" t="str">
        <f t="shared" si="4"/>
        <v/>
      </c>
      <c r="J236" s="139"/>
      <c r="K236" s="68">
        <v>235</v>
      </c>
    </row>
    <row r="237" spans="1:11">
      <c r="A237" s="22" t="str">
        <f>IFERROR(IF(INDEX('2nd Youth'!$A:$F,MATCH('2nd Youth Results'!$E237,'2nd Youth'!$F:$F,0),1)&gt;0,INDEX('2nd Youth'!$A:$F,MATCH('2nd Youth Results'!$E237,'2nd Youth'!$F:$F,0),1),""),"")</f>
        <v>oco</v>
      </c>
      <c r="B237" s="95" t="str">
        <f>IFERROR(IF(INDEX('2nd Youth'!$A:$F,MATCH('2nd Youth Results'!$E237,'2nd Youth'!$F:$F,0),2)&gt;0,INDEX('2nd Youth'!$A:$F,MATCH('2nd Youth Results'!$E237,'2nd Youth'!$F:$F,0),2),""),"")</f>
        <v>Cadence Magnuson</v>
      </c>
      <c r="C237" s="95" t="str">
        <f>IFERROR(IF(INDEX('2nd Youth'!$A:$F,MATCH('2nd Youth Results'!$E237,'2nd Youth'!$F:$F,0),3)&gt;0,INDEX('2nd Youth'!$A:$F,MATCH('2nd Youth Results'!$E237,'2nd Youth'!$F:$F,0),3),""),"")</f>
        <v>BW Dashin and Cashin</v>
      </c>
      <c r="D237" s="96" t="str">
        <f>IFERROR(IF(AND(SMALL('2nd Youth'!F:F,K237)&gt;1000,SMALL('2nd Youth'!F:F,K237)&lt;3000),"nt",IF(SMALL('2nd Youth'!F:F,K237)&gt;3000,"",SMALL('2nd Youth'!F:F,K237))),"")</f>
        <v/>
      </c>
      <c r="E237" s="130" t="str">
        <f>IF(D237="nt",IFERROR(SMALL('2nd Youth'!F:F,K237),""),IF(D237&gt;3000,"",IFERROR(SMALL('2nd Youth'!F:F,K237),"")))</f>
        <v/>
      </c>
      <c r="G237" s="104" t="str">
        <f t="shared" si="4"/>
        <v/>
      </c>
      <c r="J237" s="139"/>
      <c r="K237" s="68">
        <v>236</v>
      </c>
    </row>
    <row r="238" spans="1:11">
      <c r="A238" s="22" t="str">
        <f>IFERROR(IF(INDEX('2nd Youth'!$A:$F,MATCH('2nd Youth Results'!$E238,'2nd Youth'!$F:$F,0),1)&gt;0,INDEX('2nd Youth'!$A:$F,MATCH('2nd Youth Results'!$E238,'2nd Youth'!$F:$F,0),1),""),"")</f>
        <v>oco</v>
      </c>
      <c r="B238" s="95" t="str">
        <f>IFERROR(IF(INDEX('2nd Youth'!$A:$F,MATCH('2nd Youth Results'!$E238,'2nd Youth'!$F:$F,0),2)&gt;0,INDEX('2nd Youth'!$A:$F,MATCH('2nd Youth Results'!$E238,'2nd Youth'!$F:$F,0),2),""),"")</f>
        <v>Cadence Magnuson</v>
      </c>
      <c r="C238" s="95" t="str">
        <f>IFERROR(IF(INDEX('2nd Youth'!$A:$F,MATCH('2nd Youth Results'!$E238,'2nd Youth'!$F:$F,0),3)&gt;0,INDEX('2nd Youth'!$A:$F,MATCH('2nd Youth Results'!$E238,'2nd Youth'!$F:$F,0),3),""),"")</f>
        <v>BW Dashin and Cashin</v>
      </c>
      <c r="D238" s="96" t="str">
        <f>IFERROR(IF(AND(SMALL('2nd Youth'!F:F,K238)&gt;1000,SMALL('2nd Youth'!F:F,K238)&lt;3000),"nt",IF(SMALL('2nd Youth'!F:F,K238)&gt;3000,"",SMALL('2nd Youth'!F:F,K238))),"")</f>
        <v/>
      </c>
      <c r="E238" s="130" t="str">
        <f>IF(D238="nt",IFERROR(SMALL('2nd Youth'!F:F,K238),""),IF(D238&gt;3000,"",IFERROR(SMALL('2nd Youth'!F:F,K238),"")))</f>
        <v/>
      </c>
      <c r="G238" s="104" t="str">
        <f t="shared" si="4"/>
        <v/>
      </c>
      <c r="J238" s="139"/>
      <c r="K238" s="68">
        <v>237</v>
      </c>
    </row>
    <row r="239" spans="1:11">
      <c r="A239" s="22" t="str">
        <f>IFERROR(IF(INDEX('2nd Youth'!$A:$F,MATCH('2nd Youth Results'!$E239,'2nd Youth'!$F:$F,0),1)&gt;0,INDEX('2nd Youth'!$A:$F,MATCH('2nd Youth Results'!$E239,'2nd Youth'!$F:$F,0),1),""),"")</f>
        <v>oco</v>
      </c>
      <c r="B239" s="95" t="str">
        <f>IFERROR(IF(INDEX('2nd Youth'!$A:$F,MATCH('2nd Youth Results'!$E239,'2nd Youth'!$F:$F,0),2)&gt;0,INDEX('2nd Youth'!$A:$F,MATCH('2nd Youth Results'!$E239,'2nd Youth'!$F:$F,0),2),""),"")</f>
        <v>Cadence Magnuson</v>
      </c>
      <c r="C239" s="95" t="str">
        <f>IFERROR(IF(INDEX('2nd Youth'!$A:$F,MATCH('2nd Youth Results'!$E239,'2nd Youth'!$F:$F,0),3)&gt;0,INDEX('2nd Youth'!$A:$F,MATCH('2nd Youth Results'!$E239,'2nd Youth'!$F:$F,0),3),""),"")</f>
        <v>BW Dashin and Cashin</v>
      </c>
      <c r="D239" s="96" t="str">
        <f>IFERROR(IF(AND(SMALL('2nd Youth'!F:F,K239)&gt;1000,SMALL('2nd Youth'!F:F,K239)&lt;3000),"nt",IF(SMALL('2nd Youth'!F:F,K239)&gt;3000,"",SMALL('2nd Youth'!F:F,K239))),"")</f>
        <v/>
      </c>
      <c r="E239" s="130" t="str">
        <f>IF(D239="nt",IFERROR(SMALL('2nd Youth'!F:F,K239),""),IF(D239&gt;3000,"",IFERROR(SMALL('2nd Youth'!F:F,K239),"")))</f>
        <v/>
      </c>
      <c r="G239" s="104" t="str">
        <f t="shared" si="4"/>
        <v/>
      </c>
      <c r="J239" s="139"/>
      <c r="K239" s="68">
        <v>238</v>
      </c>
    </row>
    <row r="240" spans="1:11">
      <c r="A240" s="22" t="str">
        <f>IFERROR(IF(INDEX('2nd Youth'!$A:$F,MATCH('2nd Youth Results'!$E240,'2nd Youth'!$F:$F,0),1)&gt;0,INDEX('2nd Youth'!$A:$F,MATCH('2nd Youth Results'!$E240,'2nd Youth'!$F:$F,0),1),""),"")</f>
        <v>oco</v>
      </c>
      <c r="B240" s="95" t="str">
        <f>IFERROR(IF(INDEX('2nd Youth'!$A:$F,MATCH('2nd Youth Results'!$E240,'2nd Youth'!$F:$F,0),2)&gt;0,INDEX('2nd Youth'!$A:$F,MATCH('2nd Youth Results'!$E240,'2nd Youth'!$F:$F,0),2),""),"")</f>
        <v>Cadence Magnuson</v>
      </c>
      <c r="C240" s="95" t="str">
        <f>IFERROR(IF(INDEX('2nd Youth'!$A:$F,MATCH('2nd Youth Results'!$E240,'2nd Youth'!$F:$F,0),3)&gt;0,INDEX('2nd Youth'!$A:$F,MATCH('2nd Youth Results'!$E240,'2nd Youth'!$F:$F,0),3),""),"")</f>
        <v>BW Dashin and Cashin</v>
      </c>
      <c r="D240" s="96" t="str">
        <f>IFERROR(IF(AND(SMALL('2nd Youth'!F:F,K240)&gt;1000,SMALL('2nd Youth'!F:F,K240)&lt;3000),"nt",IF(SMALL('2nd Youth'!F:F,K240)&gt;3000,"",SMALL('2nd Youth'!F:F,K240))),"")</f>
        <v/>
      </c>
      <c r="E240" s="130" t="str">
        <f>IF(D240="nt",IFERROR(SMALL('2nd Youth'!F:F,K240),""),IF(D240&gt;3000,"",IFERROR(SMALL('2nd Youth'!F:F,K240),"")))</f>
        <v/>
      </c>
      <c r="G240" s="104" t="str">
        <f t="shared" si="4"/>
        <v/>
      </c>
      <c r="J240" s="139"/>
      <c r="K240" s="68">
        <v>239</v>
      </c>
    </row>
    <row r="241" spans="1:11">
      <c r="A241" s="22" t="str">
        <f>IFERROR(IF(INDEX('2nd Youth'!$A:$F,MATCH('2nd Youth Results'!$E241,'2nd Youth'!$F:$F,0),1)&gt;0,INDEX('2nd Youth'!$A:$F,MATCH('2nd Youth Results'!$E241,'2nd Youth'!$F:$F,0),1),""),"")</f>
        <v>oco</v>
      </c>
      <c r="B241" s="95" t="str">
        <f>IFERROR(IF(INDEX('2nd Youth'!$A:$F,MATCH('2nd Youth Results'!$E241,'2nd Youth'!$F:$F,0),2)&gt;0,INDEX('2nd Youth'!$A:$F,MATCH('2nd Youth Results'!$E241,'2nd Youth'!$F:$F,0),2),""),"")</f>
        <v>Cadence Magnuson</v>
      </c>
      <c r="C241" s="95" t="str">
        <f>IFERROR(IF(INDEX('2nd Youth'!$A:$F,MATCH('2nd Youth Results'!$E241,'2nd Youth'!$F:$F,0),3)&gt;0,INDEX('2nd Youth'!$A:$F,MATCH('2nd Youth Results'!$E241,'2nd Youth'!$F:$F,0),3),""),"")</f>
        <v>BW Dashin and Cashin</v>
      </c>
      <c r="D241" s="96" t="str">
        <f>IFERROR(IF(AND(SMALL('2nd Youth'!F:F,K241)&gt;1000,SMALL('2nd Youth'!F:F,K241)&lt;3000),"nt",IF(SMALL('2nd Youth'!F:F,K241)&gt;3000,"",SMALL('2nd Youth'!F:F,K241))),"")</f>
        <v/>
      </c>
      <c r="E241" s="130" t="str">
        <f>IF(D241="nt",IFERROR(SMALL('2nd Youth'!F:F,K241),""),IF(D241&gt;3000,"",IFERROR(SMALL('2nd Youth'!F:F,K241),"")))</f>
        <v/>
      </c>
      <c r="G241" s="104" t="str">
        <f t="shared" si="4"/>
        <v/>
      </c>
      <c r="J241" s="139"/>
      <c r="K241" s="68">
        <v>240</v>
      </c>
    </row>
    <row r="242" spans="1:11">
      <c r="A242" s="22" t="str">
        <f>IFERROR(IF(INDEX('2nd Youth'!$A:$F,MATCH('2nd Youth Results'!$E242,'2nd Youth'!$F:$F,0),1)&gt;0,INDEX('2nd Youth'!$A:$F,MATCH('2nd Youth Results'!$E242,'2nd Youth'!$F:$F,0),1),""),"")</f>
        <v>oco</v>
      </c>
      <c r="B242" s="95" t="str">
        <f>IFERROR(IF(INDEX('2nd Youth'!$A:$F,MATCH('2nd Youth Results'!$E242,'2nd Youth'!$F:$F,0),2)&gt;0,INDEX('2nd Youth'!$A:$F,MATCH('2nd Youth Results'!$E242,'2nd Youth'!$F:$F,0),2),""),"")</f>
        <v>Cadence Magnuson</v>
      </c>
      <c r="C242" s="95" t="str">
        <f>IFERROR(IF(INDEX('2nd Youth'!$A:$F,MATCH('2nd Youth Results'!$E242,'2nd Youth'!$F:$F,0),3)&gt;0,INDEX('2nd Youth'!$A:$F,MATCH('2nd Youth Results'!$E242,'2nd Youth'!$F:$F,0),3),""),"")</f>
        <v>BW Dashin and Cashin</v>
      </c>
      <c r="D242" s="96" t="str">
        <f>IFERROR(IF(AND(SMALL('2nd Youth'!F:F,K242)&gt;1000,SMALL('2nd Youth'!F:F,K242)&lt;3000),"nt",IF(SMALL('2nd Youth'!F:F,K242)&gt;3000,"",SMALL('2nd Youth'!F:F,K242))),"")</f>
        <v/>
      </c>
      <c r="E242" s="130" t="str">
        <f>IF(D242="nt",IFERROR(SMALL('2nd Youth'!F:F,K242),""),IF(D242&gt;3000,"",IFERROR(SMALL('2nd Youth'!F:F,K242),"")))</f>
        <v/>
      </c>
      <c r="G242" s="104" t="str">
        <f t="shared" si="4"/>
        <v/>
      </c>
      <c r="J242" s="139"/>
      <c r="K242" s="68">
        <v>241</v>
      </c>
    </row>
    <row r="243" spans="1:11">
      <c r="A243" s="22" t="str">
        <f>IFERROR(IF(INDEX('2nd Youth'!$A:$F,MATCH('2nd Youth Results'!$E243,'2nd Youth'!$F:$F,0),1)&gt;0,INDEX('2nd Youth'!$A:$F,MATCH('2nd Youth Results'!$E243,'2nd Youth'!$F:$F,0),1),""),"")</f>
        <v>oco</v>
      </c>
      <c r="B243" s="95" t="str">
        <f>IFERROR(IF(INDEX('2nd Youth'!$A:$F,MATCH('2nd Youth Results'!$E243,'2nd Youth'!$F:$F,0),2)&gt;0,INDEX('2nd Youth'!$A:$F,MATCH('2nd Youth Results'!$E243,'2nd Youth'!$F:$F,0),2),""),"")</f>
        <v>Cadence Magnuson</v>
      </c>
      <c r="C243" s="95" t="str">
        <f>IFERROR(IF(INDEX('2nd Youth'!$A:$F,MATCH('2nd Youth Results'!$E243,'2nd Youth'!$F:$F,0),3)&gt;0,INDEX('2nd Youth'!$A:$F,MATCH('2nd Youth Results'!$E243,'2nd Youth'!$F:$F,0),3),""),"")</f>
        <v>BW Dashin and Cashin</v>
      </c>
      <c r="D243" s="96" t="str">
        <f>IFERROR(IF(AND(SMALL('2nd Youth'!F:F,K243)&gt;1000,SMALL('2nd Youth'!F:F,K243)&lt;3000),"nt",IF(SMALL('2nd Youth'!F:F,K243)&gt;3000,"",SMALL('2nd Youth'!F:F,K243))),"")</f>
        <v/>
      </c>
      <c r="E243" s="130" t="str">
        <f>IF(D243="nt",IFERROR(SMALL('2nd Youth'!F:F,K243),""),IF(D243&gt;3000,"",IFERROR(SMALL('2nd Youth'!F:F,K243),"")))</f>
        <v/>
      </c>
      <c r="G243" s="104" t="str">
        <f t="shared" si="4"/>
        <v/>
      </c>
      <c r="J243" s="139"/>
      <c r="K243" s="68">
        <v>242</v>
      </c>
    </row>
    <row r="244" spans="1:11">
      <c r="A244" s="22" t="str">
        <f>IFERROR(IF(INDEX('2nd Youth'!$A:$F,MATCH('2nd Youth Results'!$E244,'2nd Youth'!$F:$F,0),1)&gt;0,INDEX('2nd Youth'!$A:$F,MATCH('2nd Youth Results'!$E244,'2nd Youth'!$F:$F,0),1),""),"")</f>
        <v>oco</v>
      </c>
      <c r="B244" s="95" t="str">
        <f>IFERROR(IF(INDEX('2nd Youth'!$A:$F,MATCH('2nd Youth Results'!$E244,'2nd Youth'!$F:$F,0),2)&gt;0,INDEX('2nd Youth'!$A:$F,MATCH('2nd Youth Results'!$E244,'2nd Youth'!$F:$F,0),2),""),"")</f>
        <v>Cadence Magnuson</v>
      </c>
      <c r="C244" s="95" t="str">
        <f>IFERROR(IF(INDEX('2nd Youth'!$A:$F,MATCH('2nd Youth Results'!$E244,'2nd Youth'!$F:$F,0),3)&gt;0,INDEX('2nd Youth'!$A:$F,MATCH('2nd Youth Results'!$E244,'2nd Youth'!$F:$F,0),3),""),"")</f>
        <v>BW Dashin and Cashin</v>
      </c>
      <c r="D244" s="96" t="str">
        <f>IFERROR(IF(AND(SMALL('2nd Youth'!F:F,K244)&gt;1000,SMALL('2nd Youth'!F:F,K244)&lt;3000),"nt",IF(SMALL('2nd Youth'!F:F,K244)&gt;3000,"",SMALL('2nd Youth'!F:F,K244))),"")</f>
        <v/>
      </c>
      <c r="E244" s="130" t="str">
        <f>IF(D244="nt",IFERROR(SMALL('2nd Youth'!F:F,K244),""),IF(D244&gt;3000,"",IFERROR(SMALL('2nd Youth'!F:F,K244),"")))</f>
        <v/>
      </c>
      <c r="G244" s="104" t="str">
        <f t="shared" si="4"/>
        <v/>
      </c>
      <c r="J244" s="139"/>
      <c r="K244" s="68">
        <v>243</v>
      </c>
    </row>
    <row r="245" spans="1:11">
      <c r="A245" s="22" t="str">
        <f>IFERROR(IF(INDEX('2nd Youth'!$A:$F,MATCH('2nd Youth Results'!$E245,'2nd Youth'!$F:$F,0),1)&gt;0,INDEX('2nd Youth'!$A:$F,MATCH('2nd Youth Results'!$E245,'2nd Youth'!$F:$F,0),1),""),"")</f>
        <v>oco</v>
      </c>
      <c r="B245" s="95" t="str">
        <f>IFERROR(IF(INDEX('2nd Youth'!$A:$F,MATCH('2nd Youth Results'!$E245,'2nd Youth'!$F:$F,0),2)&gt;0,INDEX('2nd Youth'!$A:$F,MATCH('2nd Youth Results'!$E245,'2nd Youth'!$F:$F,0),2),""),"")</f>
        <v>Cadence Magnuson</v>
      </c>
      <c r="C245" s="95" t="str">
        <f>IFERROR(IF(INDEX('2nd Youth'!$A:$F,MATCH('2nd Youth Results'!$E245,'2nd Youth'!$F:$F,0),3)&gt;0,INDEX('2nd Youth'!$A:$F,MATCH('2nd Youth Results'!$E245,'2nd Youth'!$F:$F,0),3),""),"")</f>
        <v>BW Dashin and Cashin</v>
      </c>
      <c r="D245" s="96" t="str">
        <f>IFERROR(IF(AND(SMALL('2nd Youth'!F:F,K245)&gt;1000,SMALL('2nd Youth'!F:F,K245)&lt;3000),"nt",IF(SMALL('2nd Youth'!F:F,K245)&gt;3000,"",SMALL('2nd Youth'!F:F,K245))),"")</f>
        <v/>
      </c>
      <c r="E245" s="130" t="str">
        <f>IF(D245="nt",IFERROR(SMALL('2nd Youth'!F:F,K245),""),IF(D245&gt;3000,"",IFERROR(SMALL('2nd Youth'!F:F,K245),"")))</f>
        <v/>
      </c>
      <c r="G245" s="104" t="str">
        <f t="shared" si="4"/>
        <v/>
      </c>
      <c r="J245" s="139"/>
      <c r="K245" s="68">
        <v>244</v>
      </c>
    </row>
    <row r="246" spans="1:11">
      <c r="A246" s="22" t="str">
        <f>IFERROR(IF(INDEX('2nd Youth'!$A:$F,MATCH('2nd Youth Results'!$E246,'2nd Youth'!$F:$F,0),1)&gt;0,INDEX('2nd Youth'!$A:$F,MATCH('2nd Youth Results'!$E246,'2nd Youth'!$F:$F,0),1),""),"")</f>
        <v>oco</v>
      </c>
      <c r="B246" s="95" t="str">
        <f>IFERROR(IF(INDEX('2nd Youth'!$A:$F,MATCH('2nd Youth Results'!$E246,'2nd Youth'!$F:$F,0),2)&gt;0,INDEX('2nd Youth'!$A:$F,MATCH('2nd Youth Results'!$E246,'2nd Youth'!$F:$F,0),2),""),"")</f>
        <v>Cadence Magnuson</v>
      </c>
      <c r="C246" s="95" t="str">
        <f>IFERROR(IF(INDEX('2nd Youth'!$A:$F,MATCH('2nd Youth Results'!$E246,'2nd Youth'!$F:$F,0),3)&gt;0,INDEX('2nd Youth'!$A:$F,MATCH('2nd Youth Results'!$E246,'2nd Youth'!$F:$F,0),3),""),"")</f>
        <v>BW Dashin and Cashin</v>
      </c>
      <c r="D246" s="96" t="str">
        <f>IFERROR(IF(AND(SMALL('2nd Youth'!F:F,K246)&gt;1000,SMALL('2nd Youth'!F:F,K246)&lt;3000),"nt",IF(SMALL('2nd Youth'!F:F,K246)&gt;3000,"",SMALL('2nd Youth'!F:F,K246))),"")</f>
        <v/>
      </c>
      <c r="E246" s="130" t="str">
        <f>IF(D246="nt",IFERROR(SMALL('2nd Youth'!F:F,K246),""),IF(D246&gt;3000,"",IFERROR(SMALL('2nd Youth'!F:F,K246),"")))</f>
        <v/>
      </c>
      <c r="G246" s="104" t="str">
        <f t="shared" si="4"/>
        <v/>
      </c>
      <c r="J246" s="139"/>
      <c r="K246" s="68">
        <v>245</v>
      </c>
    </row>
    <row r="247" spans="1:11">
      <c r="A247" s="22" t="str">
        <f>IFERROR(IF(INDEX('2nd Youth'!$A:$F,MATCH('2nd Youth Results'!$E247,'2nd Youth'!$F:$F,0),1)&gt;0,INDEX('2nd Youth'!$A:$F,MATCH('2nd Youth Results'!$E247,'2nd Youth'!$F:$F,0),1),""),"")</f>
        <v>oco</v>
      </c>
      <c r="B247" s="95" t="str">
        <f>IFERROR(IF(INDEX('2nd Youth'!$A:$F,MATCH('2nd Youth Results'!$E247,'2nd Youth'!$F:$F,0),2)&gt;0,INDEX('2nd Youth'!$A:$F,MATCH('2nd Youth Results'!$E247,'2nd Youth'!$F:$F,0),2),""),"")</f>
        <v>Cadence Magnuson</v>
      </c>
      <c r="C247" s="95" t="str">
        <f>IFERROR(IF(INDEX('2nd Youth'!$A:$F,MATCH('2nd Youth Results'!$E247,'2nd Youth'!$F:$F,0),3)&gt;0,INDEX('2nd Youth'!$A:$F,MATCH('2nd Youth Results'!$E247,'2nd Youth'!$F:$F,0),3),""),"")</f>
        <v>BW Dashin and Cashin</v>
      </c>
      <c r="D247" s="96" t="str">
        <f>IFERROR(IF(AND(SMALL('2nd Youth'!F:F,K247)&gt;1000,SMALL('2nd Youth'!F:F,K247)&lt;3000),"nt",IF(SMALL('2nd Youth'!F:F,K247)&gt;3000,"",SMALL('2nd Youth'!F:F,K247))),"")</f>
        <v/>
      </c>
      <c r="E247" s="130" t="str">
        <f>IF(D247="nt",IFERROR(SMALL('2nd Youth'!F:F,K247),""),IF(D247&gt;3000,"",IFERROR(SMALL('2nd Youth'!F:F,K247),"")))</f>
        <v/>
      </c>
      <c r="G247" s="104" t="str">
        <f t="shared" si="4"/>
        <v/>
      </c>
      <c r="J247" s="139"/>
      <c r="K247" s="68">
        <v>246</v>
      </c>
    </row>
    <row r="248" spans="1:11">
      <c r="A248" s="22" t="str">
        <f>IFERROR(IF(INDEX('2nd Youth'!$A:$F,MATCH('2nd Youth Results'!$E248,'2nd Youth'!$F:$F,0),1)&gt;0,INDEX('2nd Youth'!$A:$F,MATCH('2nd Youth Results'!$E248,'2nd Youth'!$F:$F,0),1),""),"")</f>
        <v>oco</v>
      </c>
      <c r="B248" s="95" t="str">
        <f>IFERROR(IF(INDEX('2nd Youth'!$A:$F,MATCH('2nd Youth Results'!$E248,'2nd Youth'!$F:$F,0),2)&gt;0,INDEX('2nd Youth'!$A:$F,MATCH('2nd Youth Results'!$E248,'2nd Youth'!$F:$F,0),2),""),"")</f>
        <v>Cadence Magnuson</v>
      </c>
      <c r="C248" s="95" t="str">
        <f>IFERROR(IF(INDEX('2nd Youth'!$A:$F,MATCH('2nd Youth Results'!$E248,'2nd Youth'!$F:$F,0),3)&gt;0,INDEX('2nd Youth'!$A:$F,MATCH('2nd Youth Results'!$E248,'2nd Youth'!$F:$F,0),3),""),"")</f>
        <v>BW Dashin and Cashin</v>
      </c>
      <c r="D248" s="96" t="str">
        <f>IFERROR(IF(AND(SMALL('2nd Youth'!F:F,K248)&gt;1000,SMALL('2nd Youth'!F:F,K248)&lt;3000),"nt",IF(SMALL('2nd Youth'!F:F,K248)&gt;3000,"",SMALL('2nd Youth'!F:F,K248))),"")</f>
        <v/>
      </c>
      <c r="E248" s="130" t="str">
        <f>IF(D248="nt",IFERROR(SMALL('2nd Youth'!F:F,K248),""),IF(D248&gt;3000,"",IFERROR(SMALL('2nd Youth'!F:F,K248),"")))</f>
        <v/>
      </c>
      <c r="G248" s="104" t="str">
        <f t="shared" si="4"/>
        <v/>
      </c>
      <c r="J248" s="139"/>
      <c r="K248" s="68">
        <v>247</v>
      </c>
    </row>
    <row r="249" spans="1:11">
      <c r="A249" s="22" t="str">
        <f>IFERROR(IF(INDEX('2nd Youth'!$A:$F,MATCH('2nd Youth Results'!$E249,'2nd Youth'!$F:$F,0),1)&gt;0,INDEX('2nd Youth'!$A:$F,MATCH('2nd Youth Results'!$E249,'2nd Youth'!$F:$F,0),1),""),"")</f>
        <v>oco</v>
      </c>
      <c r="B249" s="95" t="str">
        <f>IFERROR(IF(INDEX('2nd Youth'!$A:$F,MATCH('2nd Youth Results'!$E249,'2nd Youth'!$F:$F,0),2)&gt;0,INDEX('2nd Youth'!$A:$F,MATCH('2nd Youth Results'!$E249,'2nd Youth'!$F:$F,0),2),""),"")</f>
        <v>Cadence Magnuson</v>
      </c>
      <c r="C249" s="95" t="str">
        <f>IFERROR(IF(INDEX('2nd Youth'!$A:$F,MATCH('2nd Youth Results'!$E249,'2nd Youth'!$F:$F,0),3)&gt;0,INDEX('2nd Youth'!$A:$F,MATCH('2nd Youth Results'!$E249,'2nd Youth'!$F:$F,0),3),""),"")</f>
        <v>BW Dashin and Cashin</v>
      </c>
      <c r="D249" s="96" t="str">
        <f>IFERROR(IF(AND(SMALL('2nd Youth'!F:F,K249)&gt;1000,SMALL('2nd Youth'!F:F,K249)&lt;3000),"nt",IF(SMALL('2nd Youth'!F:F,K249)&gt;3000,"",SMALL('2nd Youth'!F:F,K249))),"")</f>
        <v/>
      </c>
      <c r="E249" s="130" t="str">
        <f>IF(D249="nt",IFERROR(SMALL('2nd Youth'!F:F,K249),""),IF(D249&gt;3000,"",IFERROR(SMALL('2nd Youth'!F:F,K249),"")))</f>
        <v/>
      </c>
      <c r="G249" s="104" t="str">
        <f t="shared" si="4"/>
        <v/>
      </c>
      <c r="J249" s="139"/>
      <c r="K249" s="68">
        <v>248</v>
      </c>
    </row>
    <row r="250" spans="1:11">
      <c r="A250" s="22" t="str">
        <f>IFERROR(IF(INDEX('2nd Youth'!$A:$F,MATCH('2nd Youth Results'!$E250,'2nd Youth'!$F:$F,0),1)&gt;0,INDEX('2nd Youth'!$A:$F,MATCH('2nd Youth Results'!$E250,'2nd Youth'!$F:$F,0),1),""),"")</f>
        <v>oco</v>
      </c>
      <c r="B250" s="95" t="str">
        <f>IFERROR(IF(INDEX('2nd Youth'!$A:$F,MATCH('2nd Youth Results'!$E250,'2nd Youth'!$F:$F,0),2)&gt;0,INDEX('2nd Youth'!$A:$F,MATCH('2nd Youth Results'!$E250,'2nd Youth'!$F:$F,0),2),""),"")</f>
        <v>Cadence Magnuson</v>
      </c>
      <c r="C250" s="95" t="str">
        <f>IFERROR(IF(INDEX('2nd Youth'!$A:$F,MATCH('2nd Youth Results'!$E250,'2nd Youth'!$F:$F,0),3)&gt;0,INDEX('2nd Youth'!$A:$F,MATCH('2nd Youth Results'!$E250,'2nd Youth'!$F:$F,0),3),""),"")</f>
        <v>BW Dashin and Cashin</v>
      </c>
      <c r="D250" s="96" t="str">
        <f>IFERROR(IF(AND(SMALL('2nd Youth'!F:F,K250)&gt;1000,SMALL('2nd Youth'!F:F,K250)&lt;3000),"nt",IF(SMALL('2nd Youth'!F:F,K250)&gt;3000,"",SMALL('2nd Youth'!F:F,K250))),"")</f>
        <v/>
      </c>
      <c r="E250" s="130" t="str">
        <f>IF(D250="nt",IFERROR(SMALL('2nd Youth'!F:F,K250),""),IF(D250&gt;3000,"",IFERROR(SMALL('2nd Youth'!F:F,K250),"")))</f>
        <v/>
      </c>
      <c r="G250" s="104" t="str">
        <f t="shared" si="4"/>
        <v/>
      </c>
      <c r="J250" s="139"/>
      <c r="K250" s="68">
        <v>249</v>
      </c>
    </row>
    <row r="251" spans="1:11">
      <c r="A251" s="22" t="str">
        <f>IFERROR(IF(INDEX('2nd Youth'!$A:$F,MATCH('2nd Youth Results'!$E251,'2nd Youth'!$F:$F,0),1)&gt;0,INDEX('2nd Youth'!$A:$F,MATCH('2nd Youth Results'!$E251,'2nd Youth'!$F:$F,0),1),""),"")</f>
        <v>oco</v>
      </c>
      <c r="B251" s="95" t="str">
        <f>IFERROR(IF(INDEX('2nd Youth'!$A:$F,MATCH('2nd Youth Results'!$E251,'2nd Youth'!$F:$F,0),2)&gt;0,INDEX('2nd Youth'!$A:$F,MATCH('2nd Youth Results'!$E251,'2nd Youth'!$F:$F,0),2),""),"")</f>
        <v>Cadence Magnuson</v>
      </c>
      <c r="C251" s="95" t="str">
        <f>IFERROR(IF(INDEX('2nd Youth'!$A:$F,MATCH('2nd Youth Results'!$E251,'2nd Youth'!$F:$F,0),3)&gt;0,INDEX('2nd Youth'!$A:$F,MATCH('2nd Youth Results'!$E251,'2nd Youth'!$F:$F,0),3),""),"")</f>
        <v>BW Dashin and Cashin</v>
      </c>
      <c r="D251" s="96" t="str">
        <f>IFERROR(IF(AND(SMALL('2nd Youth'!F:F,K251)&gt;1000,SMALL('2nd Youth'!F:F,K251)&lt;3000),"nt",IF(SMALL('2nd Youth'!F:F,K251)&gt;3000,"",SMALL('2nd Youth'!F:F,K251))),"")</f>
        <v/>
      </c>
      <c r="E251" s="130" t="str">
        <f>IF(D251="nt",IFERROR(SMALL('2nd Youth'!F:F,K251),""),IF(D251&gt;3000,"",IFERROR(SMALL('2nd Youth'!F:F,K251),"")))</f>
        <v/>
      </c>
      <c r="G251" s="104" t="str">
        <f t="shared" si="4"/>
        <v/>
      </c>
      <c r="J251" s="139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J1" workbookViewId="0">
      <pane ySplit="1" topLeftCell="A2" activePane="bottomLeft" state="frozen"/>
      <selection pane="bottomLeft" activeCell="F1" sqref="F1:F1048576"/>
    </sheetView>
  </sheetViews>
  <sheetFormatPr defaultRowHeight="15.75"/>
  <cols>
    <col min="1" max="1" width="6.85546875" style="219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198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9.140625" style="2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9" width="0" style="21" hidden="1" customWidth="1"/>
    <col min="50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IF(B2="","",Draw!X2)</f>
        <v>oco</v>
      </c>
      <c r="B2" s="23" t="str">
        <f>IFERROR(Draw!Y2,"")</f>
        <v>Cadence Magnuson</v>
      </c>
      <c r="C2" s="23" t="str">
        <f>IFERROR(Draw!Z2,"")</f>
        <v>BW Dashin and Cashin</v>
      </c>
      <c r="D2" s="96">
        <f>IF(OR(A2="oco",A2="oy"),VLOOKUP(CONCATENATE(B2,C2),'Open 2'!T:U,2,FALSE),"")</f>
        <v>14.646000000000001</v>
      </c>
      <c r="E2" s="106">
        <v>1.0000000000000001E-9</v>
      </c>
      <c r="F2" s="107">
        <f>IFERROR(IF(D2="scratch",3000+E2,IF(D2="nt",1000+E2,IF((D2+E2)&gt;5,D2+E2,""))),"")</f>
        <v>14.646000001000001</v>
      </c>
      <c r="G2" s="199" t="str">
        <f>IF(OR(AND(D2&gt;1,D2&lt;1050),D2="nt",D2="",D2="scratch"),"","Not valid")</f>
        <v/>
      </c>
      <c r="S2" s="21" t="str">
        <f>CONCATENATE(B2,C2)</f>
        <v>Cadence MagnusonBW Dashin and Cashin</v>
      </c>
      <c r="T2" s="109">
        <f t="shared" ref="T2:T65" si="0">D2</f>
        <v>14.646000000000001</v>
      </c>
      <c r="V2" s="3" t="str">
        <f>IFERROR(VLOOKUP('Youth 2'!F2,$AC$3:$AD$7,2,TRUE),"")</f>
        <v/>
      </c>
      <c r="W2" s="8" t="str">
        <f>IFERROR(IF(V2=$W$1,'Youth 2'!F2,""),"")</f>
        <v/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0">
        <v>0.24</v>
      </c>
      <c r="AR2" s="170">
        <v>0.19</v>
      </c>
      <c r="AS2" s="170">
        <v>0.14000000000000001</v>
      </c>
      <c r="AT2" s="170">
        <v>0.09</v>
      </c>
      <c r="AU2" s="170">
        <f>SUM(AQ2:AT2)</f>
        <v>0.66</v>
      </c>
    </row>
    <row r="3" spans="1:47" ht="16.5" thickBot="1">
      <c r="A3" s="22" t="str">
        <f>IF(B3="","",Draw!X3)</f>
        <v>oco</v>
      </c>
      <c r="B3" s="23" t="str">
        <f>IFERROR(Draw!Y3,"")</f>
        <v>Makayla Cross</v>
      </c>
      <c r="C3" s="23" t="str">
        <f>IFERROR(Draw!Z3,"")</f>
        <v>Rio</v>
      </c>
      <c r="D3" s="96">
        <f>IF(OR(A3="oco",A3="oy"),VLOOKUP(CONCATENATE(B3,C3),'Open 2'!T:U,2,FALSE),"")</f>
        <v>0</v>
      </c>
      <c r="E3" s="106">
        <v>2.0000000000000001E-9</v>
      </c>
      <c r="F3" s="107" t="str">
        <f t="shared" ref="F3:F66" si="1">IFERROR(IF(D3="scratch",3000+E3,IF(D3="nt",1000+E3,IF((D3+E3)&gt;5,D3+E3,""))),"")</f>
        <v/>
      </c>
      <c r="G3" s="199" t="str">
        <f t="shared" ref="G3:G66" si="2">IF(OR(AND(D3&gt;1,D3&lt;1050),D3="nt",D3="",D3="scratch"),"","Not valid")</f>
        <v>Not valid</v>
      </c>
      <c r="H3" s="270" t="s">
        <v>80</v>
      </c>
      <c r="I3" s="271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Makayla CrossRio</v>
      </c>
      <c r="T3" s="109">
        <f t="shared" si="0"/>
        <v>0</v>
      </c>
      <c r="V3" s="3" t="str">
        <f>IFERROR(VLOOKUP('Youth 2'!F3,$AC$3:$AD$7,2,TRUE),"")</f>
        <v/>
      </c>
      <c r="W3" s="8" t="str">
        <f>IFERROR(IF(V3=$W$1,'Youth 2'!F3,""),"")</f>
        <v/>
      </c>
      <c r="X3" s="8" t="str">
        <f>IFERROR(IF(V3=$X$1,'Youth 2'!F3,""),"")</f>
        <v/>
      </c>
      <c r="Y3" s="8" t="str">
        <f>IFERROR(IF(V3=$Y$1,'Youth 2'!F3,""),"")</f>
        <v/>
      </c>
      <c r="Z3" s="8" t="str">
        <f>IFERROR(IF($V3=$Z$1,'Youth 2'!F3,""),"")</f>
        <v/>
      </c>
      <c r="AA3" s="8" t="str">
        <f>IFERROR(IF(V3=$AA$1,'Youth 2'!F3,""),"")</f>
        <v/>
      </c>
      <c r="AB3" s="18"/>
      <c r="AC3" s="9" t="e">
        <f>MIN('Youth 2'!D:D)</f>
        <v>#N/A</v>
      </c>
      <c r="AD3" s="12" t="s">
        <v>3</v>
      </c>
      <c r="AE3" s="72"/>
      <c r="AF3"/>
      <c r="AG3"/>
      <c r="AH3"/>
      <c r="AI3"/>
      <c r="AJ3"/>
      <c r="AK3"/>
      <c r="AQ3" s="219" t="s">
        <v>3</v>
      </c>
      <c r="AR3" s="219" t="s">
        <v>4</v>
      </c>
      <c r="AS3" s="219" t="s">
        <v>5</v>
      </c>
      <c r="AT3" s="219" t="s">
        <v>6</v>
      </c>
      <c r="AU3" s="219"/>
    </row>
    <row r="4" spans="1:47" ht="16.5" thickBot="1">
      <c r="A4" s="22" t="str">
        <f>IF(B4="","",Draw!X4)</f>
        <v>oco</v>
      </c>
      <c r="B4" s="23" t="str">
        <f>IFERROR(Draw!Y4,"")</f>
        <v>Alison Zacharias</v>
      </c>
      <c r="C4" s="23" t="str">
        <f>IFERROR(Draw!Z4,"")</f>
        <v>Willow</v>
      </c>
      <c r="D4" s="96">
        <f>IF(OR(A4="oco",A4="oy"),VLOOKUP(CONCATENATE(B4,C4),'Open 2'!T:U,2,FALSE),"")</f>
        <v>0</v>
      </c>
      <c r="E4" s="106">
        <v>3E-9</v>
      </c>
      <c r="F4" s="107" t="str">
        <f t="shared" si="1"/>
        <v/>
      </c>
      <c r="G4" s="199" t="str">
        <f t="shared" si="2"/>
        <v>Not valid</v>
      </c>
      <c r="H4" s="24"/>
      <c r="L4" s="272" t="s">
        <v>3</v>
      </c>
      <c r="M4" s="46" t="str">
        <f>'Youth 2'!AD10</f>
        <v>-</v>
      </c>
      <c r="N4" s="29" t="str">
        <f>'Youth 2'!AE10</f>
        <v>-</v>
      </c>
      <c r="O4" s="29" t="str">
        <f>'Youth 2'!AF10</f>
        <v>-</v>
      </c>
      <c r="P4" s="47" t="str">
        <f>'Youth 2'!AG10</f>
        <v>-</v>
      </c>
      <c r="Q4" s="179">
        <f>AH10</f>
        <v>52.8</v>
      </c>
      <c r="S4" s="21" t="str">
        <f t="shared" si="3"/>
        <v>Alison ZachariasWillow</v>
      </c>
      <c r="T4" s="109">
        <f t="shared" si="0"/>
        <v>0</v>
      </c>
      <c r="V4" s="3" t="str">
        <f>IFERROR(VLOOKUP('Youth 2'!F4,$AC$3:$AD$7,2,TRUE),"")</f>
        <v/>
      </c>
      <c r="W4" s="8" t="str">
        <f>IFERROR(IF(V4=$W$1,'Youth 2'!F4,""),"")</f>
        <v/>
      </c>
      <c r="X4" s="8" t="str">
        <f>IFERROR(IF(V4=$X$1,'Youth 2'!F4,""),"")</f>
        <v/>
      </c>
      <c r="Y4" s="8" t="str">
        <f>IFERROR(IF(V4=$Y$1,'Youth 2'!F4,""),"")</f>
        <v/>
      </c>
      <c r="Z4" s="8" t="str">
        <f>IFERROR(IF($V4=$Z$1,'Youth 2'!F4,""),"")</f>
        <v/>
      </c>
      <c r="AA4" s="8" t="str">
        <f>IFERROR(IF(V4=$AA$1,'Youth 2'!F4,""),"")</f>
        <v/>
      </c>
      <c r="AB4" s="18"/>
      <c r="AC4" s="10" t="e">
        <f>AC3+0.5</f>
        <v>#N/A</v>
      </c>
      <c r="AD4" s="13" t="s">
        <v>4</v>
      </c>
      <c r="AE4" s="72"/>
      <c r="AF4" s="218" t="e">
        <f>SMALL(D2:D18,1)</f>
        <v>#N/A</v>
      </c>
      <c r="AG4"/>
      <c r="AH4"/>
      <c r="AI4"/>
      <c r="AJ4"/>
      <c r="AK4"/>
      <c r="AL4" s="169">
        <v>1</v>
      </c>
      <c r="AM4" s="169">
        <v>0.6</v>
      </c>
      <c r="AN4" s="169">
        <v>0.5</v>
      </c>
      <c r="AO4" s="169">
        <v>0.4</v>
      </c>
      <c r="AP4" s="169">
        <v>0.3</v>
      </c>
      <c r="AQ4" s="175">
        <f t="shared" ref="AQ4:AT8" si="4">IF($J$11&lt;=12,$AL4,IF(AND($J$11&gt;12,$J$11&lt;=20),$AM4,IF(AND($J$11&gt;20,$J$11&lt;=40),$AN4,IF(AND($J$11&gt;40,$J$11&lt;=80),$AO4,IF(AND($J$11&gt;80,$J$11&lt;=120),$AP4,"")))))*AQ$9</f>
        <v>52.8</v>
      </c>
      <c r="AR4" s="175">
        <f t="shared" si="4"/>
        <v>41.8</v>
      </c>
      <c r="AS4" s="175">
        <f t="shared" si="4"/>
        <v>30.800000000000004</v>
      </c>
      <c r="AT4" s="175">
        <f t="shared" si="4"/>
        <v>19.8</v>
      </c>
    </row>
    <row r="5" spans="1:47" ht="16.5" thickBot="1">
      <c r="A5" s="22" t="str">
        <f>IF(B5="","",Draw!X5)</f>
        <v>oy</v>
      </c>
      <c r="B5" s="23" t="str">
        <f>IFERROR(Draw!Y5,"")</f>
        <v>Makenzee Kruger</v>
      </c>
      <c r="C5" s="23" t="str">
        <f>IFERROR(Draw!Z5,"")</f>
        <v>Rein</v>
      </c>
      <c r="D5" s="96">
        <f>IF(OR(A5="oco",A5="oy"),VLOOKUP(CONCATENATE(B5,C5),'Open 2'!T:U,2,FALSE),"")</f>
        <v>16.594000000000001</v>
      </c>
      <c r="E5" s="106">
        <v>4.0000000000000002E-9</v>
      </c>
      <c r="F5" s="107">
        <f t="shared" si="1"/>
        <v>16.594000004000002</v>
      </c>
      <c r="G5" s="199" t="str">
        <f t="shared" si="2"/>
        <v/>
      </c>
      <c r="I5" s="93" t="s">
        <v>3</v>
      </c>
      <c r="J5" s="88" t="e">
        <f>'Youth 2'!AC3</f>
        <v>#N/A</v>
      </c>
      <c r="L5" s="273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0" t="str">
        <f>AH11</f>
        <v/>
      </c>
      <c r="S5" s="21" t="str">
        <f t="shared" si="3"/>
        <v>Makenzee KrugerRein</v>
      </c>
      <c r="T5" s="109">
        <f t="shared" si="0"/>
        <v>16.594000000000001</v>
      </c>
      <c r="V5" s="3" t="str">
        <f>IFERROR(VLOOKUP('Youth 2'!F5,$AC$3:$AD$7,2,TRUE),"")</f>
        <v/>
      </c>
      <c r="W5" s="8" t="str">
        <f>IFERROR(IF(V5=$W$1,'Youth 2'!F5,""),"")</f>
        <v/>
      </c>
      <c r="X5" s="8" t="str">
        <f>IFERROR(IF(V5=$X$1,'Youth 2'!F5,""),"")</f>
        <v/>
      </c>
      <c r="Y5" s="8" t="str">
        <f>IFERROR(IF(V5=$Y$1,'Youth 2'!F5,""),"")</f>
        <v/>
      </c>
      <c r="Z5" s="8" t="str">
        <f>IFERROR(IF($V5=$Z$1,'Youth 2'!F5,""),"")</f>
        <v/>
      </c>
      <c r="AA5" s="8" t="str">
        <f>IFERROR(IF(V5=$AA$1,'Youth 2'!F5,""),"")</f>
        <v/>
      </c>
      <c r="AB5" s="18"/>
      <c r="AC5" s="10" t="e">
        <f>AC4+0.5</f>
        <v>#N/A</v>
      </c>
      <c r="AD5" s="13" t="s">
        <v>5</v>
      </c>
      <c r="AE5" s="72"/>
      <c r="AF5"/>
      <c r="AG5"/>
      <c r="AH5"/>
      <c r="AI5"/>
      <c r="AJ5"/>
      <c r="AK5"/>
      <c r="AL5" s="169"/>
      <c r="AM5" s="169">
        <v>0.4</v>
      </c>
      <c r="AN5" s="169">
        <v>0.3</v>
      </c>
      <c r="AO5" s="169">
        <v>0.3</v>
      </c>
      <c r="AP5" s="169">
        <v>0.25</v>
      </c>
      <c r="AQ5" s="175">
        <f t="shared" si="4"/>
        <v>0</v>
      </c>
      <c r="AR5" s="175">
        <f t="shared" si="4"/>
        <v>0</v>
      </c>
      <c r="AS5" s="175">
        <f t="shared" si="4"/>
        <v>0</v>
      </c>
      <c r="AT5" s="175">
        <f t="shared" si="4"/>
        <v>0</v>
      </c>
    </row>
    <row r="6" spans="1:47" ht="16.5" thickBot="1">
      <c r="A6" s="22" t="str">
        <f>IF(B6="","",Draw!X6)</f>
        <v>oy</v>
      </c>
      <c r="B6" s="23" t="str">
        <f>IFERROR(Draw!Y6,"")</f>
        <v>Hatty Fey</v>
      </c>
      <c r="C6" s="23" t="str">
        <f>IFERROR(Draw!Z6,"")</f>
        <v>Red</v>
      </c>
      <c r="D6" s="96">
        <f>IF(OR(A6="oco",A6="oy"),VLOOKUP(CONCATENATE(B6,C6),'Open 2'!T:U,2,FALSE),"")</f>
        <v>15.468999999999999</v>
      </c>
      <c r="E6" s="106">
        <v>5.0000000000000001E-9</v>
      </c>
      <c r="F6" s="107">
        <f t="shared" si="1"/>
        <v>15.469000005</v>
      </c>
      <c r="G6" s="199" t="str">
        <f t="shared" si="2"/>
        <v/>
      </c>
      <c r="I6" s="54" t="s">
        <v>4</v>
      </c>
      <c r="J6" s="88" t="e">
        <f>'Youth 2'!AC4</f>
        <v>#N/A</v>
      </c>
      <c r="L6" s="273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0" t="str">
        <f>AH12</f>
        <v/>
      </c>
      <c r="S6" s="21" t="str">
        <f t="shared" si="3"/>
        <v>Hatty FeyRed</v>
      </c>
      <c r="T6" s="109">
        <f t="shared" si="0"/>
        <v>15.468999999999999</v>
      </c>
      <c r="V6" s="3" t="str">
        <f>IFERROR(VLOOKUP('Youth 2'!F6,$AC$3:$AD$7,2,TRUE),"")</f>
        <v/>
      </c>
      <c r="W6" s="8" t="str">
        <f>IFERROR(IF(V6=$W$1,'Youth 2'!F6,""),"")</f>
        <v/>
      </c>
      <c r="X6" s="8" t="str">
        <f>IFERROR(IF(V6=$X$1,'Youth 2'!F6,""),"")</f>
        <v/>
      </c>
      <c r="Y6" s="8" t="str">
        <f>IFERROR(IF(V6=$Y$1,'Youth 2'!F6,""),"")</f>
        <v/>
      </c>
      <c r="Z6" s="8" t="str">
        <f>IFERROR(IF($V6=$Z$1,'Youth 2'!F6,""),"")</f>
        <v/>
      </c>
      <c r="AA6" s="8" t="str">
        <f>IFERROR(IF(V6=$AA$1,'Youth 2'!F6,""),"")</f>
        <v/>
      </c>
      <c r="AB6" s="18"/>
      <c r="AC6" s="10" t="e">
        <f>IF((COUNTIF('Youth 2'!$A$2:$A$286,"&gt;0")+COUNTIF('Youth 2'!$A$2:$A$286,"co")+COUNTIF('Youth 2'!$A$2:$A$286,"yco"))&gt;=200,AC5+0.5,AC5+1)</f>
        <v>#N/A</v>
      </c>
      <c r="AD6" s="13" t="s">
        <v>6</v>
      </c>
      <c r="AE6" s="72"/>
      <c r="AF6"/>
      <c r="AG6"/>
      <c r="AH6"/>
      <c r="AI6"/>
      <c r="AJ6"/>
      <c r="AK6"/>
      <c r="AL6" s="169"/>
      <c r="AM6" s="169"/>
      <c r="AN6" s="169">
        <v>0.2</v>
      </c>
      <c r="AO6" s="169">
        <v>0.2</v>
      </c>
      <c r="AP6" s="169">
        <v>0.2</v>
      </c>
      <c r="AQ6" s="175">
        <f t="shared" si="4"/>
        <v>0</v>
      </c>
      <c r="AR6" s="175">
        <f t="shared" si="4"/>
        <v>0</v>
      </c>
      <c r="AS6" s="175">
        <f t="shared" si="4"/>
        <v>0</v>
      </c>
      <c r="AT6" s="175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199" t="str">
        <f t="shared" si="2"/>
        <v/>
      </c>
      <c r="I7" s="55" t="s">
        <v>5</v>
      </c>
      <c r="J7" s="88" t="e">
        <f>'Youth 2'!AC5</f>
        <v>#N/A</v>
      </c>
      <c r="L7" s="273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0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69"/>
      <c r="AM7" s="169"/>
      <c r="AN7" s="169"/>
      <c r="AO7" s="169">
        <v>0.1</v>
      </c>
      <c r="AP7" s="169">
        <v>0.15</v>
      </c>
      <c r="AQ7" s="175">
        <f t="shared" si="4"/>
        <v>0</v>
      </c>
      <c r="AR7" s="175">
        <f t="shared" si="4"/>
        <v>0</v>
      </c>
      <c r="AS7" s="175">
        <f t="shared" si="4"/>
        <v>0</v>
      </c>
      <c r="AT7" s="175">
        <f t="shared" si="4"/>
        <v>0</v>
      </c>
    </row>
    <row r="8" spans="1:47" ht="16.5" thickBot="1">
      <c r="A8" s="22" t="str">
        <f>IF(B8="","",Draw!X8)</f>
        <v>oy</v>
      </c>
      <c r="B8" s="23" t="str">
        <f>IFERROR(Draw!Y8,"")</f>
        <v>Josey Fey</v>
      </c>
      <c r="C8" s="23" t="str">
        <f>IFERROR(Draw!Z8,"")</f>
        <v>O So Country</v>
      </c>
      <c r="D8" s="96">
        <f>IF(OR(A8="oco",A8="oy"),VLOOKUP(CONCATENATE(B8,C8),'Open 2'!T:U,2,FALSE),"")</f>
        <v>914.53099999999995</v>
      </c>
      <c r="E8" s="106">
        <v>6.9999999999999998E-9</v>
      </c>
      <c r="F8" s="107">
        <f t="shared" si="1"/>
        <v>914.53100000699999</v>
      </c>
      <c r="G8" s="199" t="str">
        <f t="shared" si="2"/>
        <v/>
      </c>
      <c r="I8" s="92" t="s">
        <v>6</v>
      </c>
      <c r="J8" s="89" t="e">
        <f>'Youth 2'!AC6</f>
        <v>#N/A</v>
      </c>
      <c r="L8" s="274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1" t="str">
        <f>AH14</f>
        <v/>
      </c>
      <c r="S8" s="21" t="str">
        <f t="shared" si="3"/>
        <v>Josey FeyO So Country</v>
      </c>
      <c r="T8" s="109">
        <f t="shared" si="0"/>
        <v>914.53099999999995</v>
      </c>
      <c r="V8" s="3" t="str">
        <f>IFERROR(VLOOKUP('Youth 2'!F8,$AC$3:$AD$7,2,TRUE),"")</f>
        <v/>
      </c>
      <c r="W8" s="8" t="str">
        <f>IFERROR(IF(V8=$W$1,'Youth 2'!F8,""),"")</f>
        <v/>
      </c>
      <c r="X8" s="8" t="str">
        <f>IFERROR(IF(V8=$X$1,'Youth 2'!F8,""),"")</f>
        <v/>
      </c>
      <c r="Y8" s="8" t="str">
        <f>IFERROR(IF(V8=$Y$1,'Youth 2'!F8,""),"")</f>
        <v/>
      </c>
      <c r="Z8" s="8" t="str">
        <f>IFERROR(IF($V8=$Z$1,'Youth 2'!F8,""),"")</f>
        <v/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69">
        <v>0.1</v>
      </c>
      <c r="AQ8" s="175">
        <f t="shared" si="4"/>
        <v>0</v>
      </c>
      <c r="AR8" s="175">
        <f t="shared" si="4"/>
        <v>0</v>
      </c>
      <c r="AS8" s="175">
        <f t="shared" si="4"/>
        <v>0</v>
      </c>
      <c r="AT8" s="175">
        <f t="shared" si="4"/>
        <v>0</v>
      </c>
    </row>
    <row r="9" spans="1:47" ht="16.5" thickBot="1">
      <c r="A9" s="22" t="str">
        <f>IF(B9="","",Draw!X9)</f>
        <v>oy</v>
      </c>
      <c r="B9" s="23" t="str">
        <f>IFERROR(Draw!Y9,"")</f>
        <v>Lauren Badgett</v>
      </c>
      <c r="C9" s="23" t="str">
        <f>IFERROR(Draw!Z9,"")</f>
        <v>Saintly Olena</v>
      </c>
      <c r="D9" s="96">
        <f>IF(OR(A9="oco",A9="oy"),VLOOKUP(CONCATENATE(B9,C9),'Open 2'!T:U,2,FALSE),"")</f>
        <v>13.935</v>
      </c>
      <c r="E9" s="106">
        <v>8.0000000000000005E-9</v>
      </c>
      <c r="F9" s="107">
        <f t="shared" si="1"/>
        <v>13.935000008000001</v>
      </c>
      <c r="G9" s="199" t="str">
        <f t="shared" si="2"/>
        <v/>
      </c>
      <c r="I9" s="91" t="s">
        <v>13</v>
      </c>
      <c r="J9" s="89" t="str">
        <f>'Youth 2'!AC7</f>
        <v>-</v>
      </c>
      <c r="K9" s="219"/>
      <c r="L9" s="41"/>
      <c r="M9" s="44"/>
      <c r="N9" s="33"/>
      <c r="O9" s="33"/>
      <c r="P9" s="45"/>
      <c r="Q9" s="182"/>
      <c r="S9" s="21" t="str">
        <f t="shared" si="3"/>
        <v>Lauren BadgettSaintly Olena</v>
      </c>
      <c r="T9" s="109">
        <f t="shared" si="0"/>
        <v>13.935</v>
      </c>
      <c r="V9" s="3" t="str">
        <f>IFERROR(VLOOKUP('Youth 2'!F9,$AC$3:$AD$7,2,TRUE),"")</f>
        <v/>
      </c>
      <c r="W9" s="8" t="str">
        <f>IFERROR(IF(V9=$W$1,'Youth 2'!F9,""),"")</f>
        <v/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4">
        <f>AQ2*$AO$12</f>
        <v>52.8</v>
      </c>
      <c r="AR9" s="174">
        <f>AR2*$AO$12</f>
        <v>41.8</v>
      </c>
      <c r="AS9" s="174">
        <f>AS2*$AO$12</f>
        <v>30.800000000000004</v>
      </c>
      <c r="AT9" s="174">
        <f>AT2*$AO$12</f>
        <v>19.8</v>
      </c>
    </row>
    <row r="10" spans="1:47" ht="16.5" thickBot="1">
      <c r="A10" s="22" t="str">
        <f>IF(B10="","",Draw!X10)</f>
        <v>oy</v>
      </c>
      <c r="B10" s="23" t="str">
        <f>IFERROR(Draw!Y10,"")</f>
        <v>Maddie Vansurkam</v>
      </c>
      <c r="C10" s="23" t="str">
        <f>IFERROR(Draw!Z10,"")</f>
        <v>Doc</v>
      </c>
      <c r="D10" s="96">
        <f>IF(OR(A10="oco",A10="oy"),VLOOKUP(CONCATENATE(B10,C10),'Open 2'!T:U,2,FALSE),"")</f>
        <v>0</v>
      </c>
      <c r="E10" s="106">
        <v>8.9999999999999995E-9</v>
      </c>
      <c r="F10" s="107" t="str">
        <f t="shared" si="1"/>
        <v/>
      </c>
      <c r="G10" s="199" t="str">
        <f t="shared" si="2"/>
        <v>Not valid</v>
      </c>
      <c r="K10" s="57">
        <v>1</v>
      </c>
      <c r="L10" s="275" t="s">
        <v>4</v>
      </c>
      <c r="M10" s="46" t="str">
        <f>'Youth 2'!AD16</f>
        <v>-</v>
      </c>
      <c r="N10" s="29" t="str">
        <f>'Youth 2'!AE16</f>
        <v>-</v>
      </c>
      <c r="O10" s="29" t="str">
        <f>'Youth 2'!AF16</f>
        <v>-</v>
      </c>
      <c r="P10" s="47" t="str">
        <f>'Youth 2'!AG16</f>
        <v>-</v>
      </c>
      <c r="Q10" s="179">
        <f>AH16</f>
        <v>41.8</v>
      </c>
      <c r="S10" s="21" t="str">
        <f t="shared" si="3"/>
        <v>Maddie VansurkamDoc</v>
      </c>
      <c r="T10" s="109">
        <f t="shared" si="0"/>
        <v>0</v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79" t="s">
        <v>3</v>
      </c>
      <c r="AD10" s="73" t="str">
        <f>IF(AE10="-","-",AB10)</f>
        <v>-</v>
      </c>
      <c r="AE10" s="73" t="str">
        <f>IFERROR(INDEX('Youth 2'!B:F,MATCH(AG10,'Youth 2'!$F:$F,0),1),"-")</f>
        <v>-</v>
      </c>
      <c r="AF10" s="73" t="str">
        <f>IFERROR(INDEX('Youth 2'!$B:$F,MATCH(AG10,'Youth 2'!$F:$F,0),2),"-")</f>
        <v>-</v>
      </c>
      <c r="AG10" s="8" t="str">
        <f>IFERROR(SMALL($W$2:$W$286,AI10),"-")</f>
        <v>-</v>
      </c>
      <c r="AH10" s="176">
        <f>IF(AQ4&gt;0,AQ4,"")</f>
        <v>52.8</v>
      </c>
      <c r="AI10">
        <v>1</v>
      </c>
      <c r="AJ10"/>
      <c r="AK10"/>
      <c r="AL10" s="263" t="s">
        <v>75</v>
      </c>
      <c r="AM10" s="263"/>
      <c r="AN10" s="263"/>
      <c r="AO10" s="21">
        <f>J11</f>
        <v>11</v>
      </c>
    </row>
    <row r="11" spans="1:47" ht="16.5" thickBot="1">
      <c r="A11" s="22" t="str">
        <f>IF(B11="","",Draw!X11)</f>
        <v>oy</v>
      </c>
      <c r="B11" s="23" t="str">
        <f>IFERROR(Draw!Y11,"")</f>
        <v>Violet Kringstad</v>
      </c>
      <c r="C11" s="23" t="str">
        <f>IFERROR(Draw!Z11,"")</f>
        <v>Nelly</v>
      </c>
      <c r="D11" s="96" t="e">
        <f>IF(OR(A11="oco",A11="oy"),VLOOKUP(CONCATENATE(B11,C11),'Open 2'!T:U,2,FALSE),"")</f>
        <v>#N/A</v>
      </c>
      <c r="E11" s="106">
        <v>1E-8</v>
      </c>
      <c r="F11" s="107" t="str">
        <f t="shared" si="1"/>
        <v/>
      </c>
      <c r="G11" s="199" t="e">
        <f t="shared" si="2"/>
        <v>#N/A</v>
      </c>
      <c r="H11" s="270" t="s">
        <v>77</v>
      </c>
      <c r="I11" s="271"/>
      <c r="J11" s="217">
        <f>COUNTIF('Youth 2'!$A$2:$A$286,"&gt;0")+COUNTIF('Youth 2'!$A$2:$A$286,"oco")+COUNTIF('Youth 2'!$A$2:$A$286,"oy")-COUNTIF(D2:D286,"scratch")</f>
        <v>11</v>
      </c>
      <c r="K11" s="58">
        <v>2</v>
      </c>
      <c r="L11" s="276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0" t="str">
        <f>AH17</f>
        <v/>
      </c>
      <c r="S11" s="21" t="str">
        <f t="shared" si="3"/>
        <v>Violet KringstadNelly</v>
      </c>
      <c r="T11" s="109" t="e">
        <f t="shared" si="0"/>
        <v>#N/A</v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59"/>
      <c r="AD11" s="73" t="str">
        <f>IF(AE11="-","-",AB11)</f>
        <v>-</v>
      </c>
      <c r="AE11" s="73" t="str">
        <f>IFERROR(INDEX('Youth 2'!B:F,MATCH(AG11,'Youth 2'!$F:$F,0),1),"-")</f>
        <v>-</v>
      </c>
      <c r="AF11" s="73" t="str">
        <f>IFERROR(INDEX('Youth 2'!$B:$F,MATCH(AG11,'Youth 2'!$F:$F,0),2),"-")</f>
        <v>-</v>
      </c>
      <c r="AG11" s="8" t="str">
        <f>IFERROR(SMALL($W$2:$W$286,AI11),"-")</f>
        <v>-</v>
      </c>
      <c r="AH11" s="176" t="str">
        <f>IF(AQ5&gt;0,AQ5,"")</f>
        <v/>
      </c>
      <c r="AI11">
        <v>2</v>
      </c>
      <c r="AJ11"/>
      <c r="AK11"/>
      <c r="AL11" s="263" t="s">
        <v>76</v>
      </c>
      <c r="AM11" s="263"/>
      <c r="AN11" s="263"/>
      <c r="AO11" s="174">
        <v>20</v>
      </c>
    </row>
    <row r="12" spans="1:47" ht="16.5" thickBot="1">
      <c r="A12" s="22" t="str">
        <f>IF(B12="","",Draw!X12)</f>
        <v>oy</v>
      </c>
      <c r="B12" s="23" t="str">
        <f>IFERROR(Draw!Y12,"")</f>
        <v>Kacy Goehring</v>
      </c>
      <c r="C12" s="23" t="str">
        <f>IFERROR(Draw!Z12,"")</f>
        <v>Lotto</v>
      </c>
      <c r="D12" s="96">
        <f>IF(OR(A12="oco",A12="oy"),VLOOKUP(CONCATENATE(B12,C12),'Open 2'!T:U,2,FALSE),"")</f>
        <v>0</v>
      </c>
      <c r="E12" s="106">
        <v>1.0999999999999999E-8</v>
      </c>
      <c r="F12" s="107" t="str">
        <f t="shared" si="1"/>
        <v/>
      </c>
      <c r="G12" s="199" t="str">
        <f t="shared" si="2"/>
        <v>Not valid</v>
      </c>
      <c r="K12" s="58">
        <v>3</v>
      </c>
      <c r="L12" s="276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0" t="str">
        <f>AH18</f>
        <v/>
      </c>
      <c r="S12" s="21" t="str">
        <f t="shared" si="3"/>
        <v>Kacy GoehringLotto</v>
      </c>
      <c r="T12" s="109">
        <f t="shared" si="0"/>
        <v>0</v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59"/>
      <c r="AD12" s="73" t="str">
        <f>IF(AE12="-","-",AB12)</f>
        <v>-</v>
      </c>
      <c r="AE12" s="73" t="str">
        <f>IFERROR(INDEX('Youth 2'!B:F,MATCH(AG12,'Youth 2'!$F:$F,0),1),"-")</f>
        <v>-</v>
      </c>
      <c r="AF12" s="73" t="str">
        <f>IFERROR(INDEX('Youth 2'!$B:$F,MATCH(AG12,'Youth 2'!$F:$F,0),2),"-")</f>
        <v>-</v>
      </c>
      <c r="AG12" s="8" t="str">
        <f>IFERROR(SMALL($W$2:$W$286,AI12),"-")</f>
        <v>-</v>
      </c>
      <c r="AH12" s="176" t="str">
        <f>IF(AQ6&gt;0,AQ6,"")</f>
        <v/>
      </c>
      <c r="AI12">
        <v>3</v>
      </c>
      <c r="AJ12"/>
      <c r="AK12"/>
      <c r="AL12" s="263" t="s">
        <v>78</v>
      </c>
      <c r="AM12" s="263"/>
      <c r="AN12" s="263"/>
      <c r="AO12" s="174">
        <f>(AO10*AO11)+J3</f>
        <v>220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199" t="str">
        <f t="shared" si="2"/>
        <v/>
      </c>
      <c r="I13" s="171" t="s">
        <v>12</v>
      </c>
      <c r="J13" s="173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76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0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59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6" t="str">
        <f>IF(AQ7&gt;0,AQ7,"")</f>
        <v/>
      </c>
      <c r="AI13">
        <v>4</v>
      </c>
      <c r="AJ13"/>
      <c r="AK13"/>
      <c r="AL13" s="263" t="s">
        <v>10</v>
      </c>
      <c r="AM13" s="263"/>
      <c r="AN13" s="263"/>
      <c r="AO13" s="174">
        <f>AO12*AU2</f>
        <v>145.20000000000002</v>
      </c>
    </row>
    <row r="14" spans="1:47" ht="16.5" thickBot="1">
      <c r="A14" s="22" t="str">
        <f>IF(B14="","",Draw!X14)</f>
        <v>oy</v>
      </c>
      <c r="B14" s="23" t="str">
        <f>IFERROR(Draw!Y14,"")</f>
        <v>Alyssa Petroff</v>
      </c>
      <c r="C14" s="23" t="str">
        <f>IFERROR(Draw!Z14,"")</f>
        <v>Latoia</v>
      </c>
      <c r="D14" s="96">
        <f>IF(OR(A14="oco",A14="oy"),VLOOKUP(CONCATENATE(B14,C14),'Open 2'!T:U,2,FALSE),"")</f>
        <v>0</v>
      </c>
      <c r="E14" s="106">
        <v>1.3000000000000001E-8</v>
      </c>
      <c r="F14" s="107" t="str">
        <f t="shared" si="1"/>
        <v/>
      </c>
      <c r="G14" s="199" t="str">
        <f t="shared" si="2"/>
        <v>Not valid</v>
      </c>
      <c r="K14" s="58">
        <v>5</v>
      </c>
      <c r="L14" s="277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3" t="str">
        <f>AH20</f>
        <v/>
      </c>
      <c r="S14" s="21" t="str">
        <f t="shared" si="3"/>
        <v>Alyssa PetroffLatoia</v>
      </c>
      <c r="T14" s="109">
        <f t="shared" si="0"/>
        <v>0</v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59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6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199" t="str">
        <f t="shared" si="2"/>
        <v/>
      </c>
      <c r="I15" s="261" t="s">
        <v>27</v>
      </c>
      <c r="J15" s="262"/>
      <c r="K15" s="58"/>
      <c r="L15" s="41"/>
      <c r="M15" s="50"/>
      <c r="N15" s="28"/>
      <c r="O15" s="28"/>
      <c r="P15" s="51"/>
      <c r="Q15" s="182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7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199" t="str">
        <f t="shared" si="2"/>
        <v/>
      </c>
      <c r="H16" s="24"/>
      <c r="I16" s="137" t="s">
        <v>30</v>
      </c>
      <c r="J16" s="135" t="s">
        <v>28</v>
      </c>
      <c r="L16" s="264" t="s">
        <v>5</v>
      </c>
      <c r="M16" s="46" t="str">
        <f>'Youth 2'!AD22</f>
        <v>-</v>
      </c>
      <c r="N16" s="29" t="str">
        <f>'Youth 2'!AE22</f>
        <v>-</v>
      </c>
      <c r="O16" s="29" t="str">
        <f>'Youth 2'!AF22</f>
        <v>-</v>
      </c>
      <c r="P16" s="47" t="str">
        <f>'Youth 2'!AG22</f>
        <v>-</v>
      </c>
      <c r="Q16" s="179">
        <f>AH22</f>
        <v>30.800000000000004</v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59" t="s">
        <v>4</v>
      </c>
      <c r="AD16" s="19" t="str">
        <f>IF(AE16="-","-",AB16)</f>
        <v>-</v>
      </c>
      <c r="AE16" s="19" t="str">
        <f>IFERROR(INDEX('Youth 2'!B:F,MATCH(AG16,'Youth 2'!F:F,0),1),"-")</f>
        <v>-</v>
      </c>
      <c r="AF16" s="19" t="str">
        <f>IFERROR(INDEX('Youth 2'!B:F,MATCH(AG16,'Youth 2'!F:F,0),2),"-")</f>
        <v>-</v>
      </c>
      <c r="AG16" s="4" t="str">
        <f>IFERROR(SMALL($X$2:$X$286,AI16),"-")</f>
        <v>-</v>
      </c>
      <c r="AH16" s="177">
        <f>IF(AR4&gt;0,AR4,"")</f>
        <v>41.8</v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199" t="str">
        <f t="shared" si="2"/>
        <v/>
      </c>
      <c r="I17" s="137" t="s">
        <v>31</v>
      </c>
      <c r="J17" s="135" t="s">
        <v>29</v>
      </c>
      <c r="L17" s="265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0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59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7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199" t="str">
        <f t="shared" si="2"/>
        <v/>
      </c>
      <c r="I18" s="138" t="s">
        <v>32</v>
      </c>
      <c r="J18" s="136" t="s">
        <v>71</v>
      </c>
      <c r="L18" s="265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0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59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7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199" t="str">
        <f t="shared" si="2"/>
        <v/>
      </c>
      <c r="J19" s="56"/>
      <c r="L19" s="265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0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59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7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199" t="str">
        <f t="shared" si="2"/>
        <v/>
      </c>
      <c r="L20" s="266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3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59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7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199" t="str">
        <f t="shared" si="2"/>
        <v/>
      </c>
      <c r="J21" s="56"/>
      <c r="L21" s="42"/>
      <c r="M21" s="50"/>
      <c r="N21" s="28"/>
      <c r="O21" s="28"/>
      <c r="P21" s="51"/>
      <c r="Q21" s="182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7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199" t="str">
        <f t="shared" si="2"/>
        <v/>
      </c>
      <c r="I22" s="58"/>
      <c r="L22" s="267" t="s">
        <v>6</v>
      </c>
      <c r="M22" s="46" t="str">
        <f>'Youth 2'!AD28</f>
        <v>-</v>
      </c>
      <c r="N22" s="29" t="str">
        <f>'Youth 2'!AE28</f>
        <v>-</v>
      </c>
      <c r="O22" s="29" t="str">
        <f>'Youth 2'!AF28</f>
        <v>-</v>
      </c>
      <c r="P22" s="47" t="str">
        <f>'Youth 2'!AG28</f>
        <v>-</v>
      </c>
      <c r="Q22" s="179">
        <f>AH28</f>
        <v>19.8</v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59" t="s">
        <v>5</v>
      </c>
      <c r="AD22" s="19" t="str">
        <f>IF(AE22="-","-","1st")</f>
        <v>-</v>
      </c>
      <c r="AE22" s="19" t="str">
        <f>IFERROR(INDEX('Youth 2'!B:F,MATCH(AG22,'Youth 2'!F:F,0),1),"-")</f>
        <v>-</v>
      </c>
      <c r="AF22" s="19" t="str">
        <f>IFERROR(INDEX('Youth 2'!B:F,MATCH(AG22,'Youth 2'!F:F,0),2),"-")</f>
        <v>-</v>
      </c>
      <c r="AG22" s="78" t="str">
        <f>IFERROR(SMALL($Y$2:$Y$286,AI22),"-")</f>
        <v>-</v>
      </c>
      <c r="AH22" s="177">
        <f>IF(AS4&gt;0,AS4,"")</f>
        <v>30.800000000000004</v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199" t="str">
        <f t="shared" si="2"/>
        <v/>
      </c>
      <c r="I23" s="56"/>
      <c r="L23" s="268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0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59"/>
      <c r="AD23" s="19" t="str">
        <f>IF(AE23="-","-","2nd")</f>
        <v>-</v>
      </c>
      <c r="AE23" s="19" t="str">
        <f>IFERROR(INDEX('Youth 2'!B:F,MATCH(AG23,'Youth 2'!F:F,0),1),"-")</f>
        <v>-</v>
      </c>
      <c r="AF23" s="19" t="str">
        <f>IFERROR(INDEX('Youth 2'!B:F,MATCH(AG23,'Youth 2'!F:F,0),2),"-")</f>
        <v>-</v>
      </c>
      <c r="AG23" s="78" t="str">
        <f>IFERROR(SMALL($Y$2:$Y$286,AI23),"-")</f>
        <v>-</v>
      </c>
      <c r="AH23" s="177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199" t="str">
        <f t="shared" si="2"/>
        <v/>
      </c>
      <c r="L24" s="268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0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59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7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199" t="str">
        <f t="shared" si="2"/>
        <v/>
      </c>
      <c r="L25" s="268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0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59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7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199" t="str">
        <f t="shared" si="2"/>
        <v/>
      </c>
      <c r="L26" s="269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3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59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7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199" t="str">
        <f t="shared" si="2"/>
        <v/>
      </c>
      <c r="L27" s="80"/>
      <c r="M27" s="85"/>
      <c r="N27" s="86"/>
      <c r="O27" s="86"/>
      <c r="P27" s="87"/>
      <c r="Q27" s="184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7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199" t="str">
        <f t="shared" si="2"/>
        <v/>
      </c>
      <c r="L28" s="256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79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59" t="s">
        <v>6</v>
      </c>
      <c r="AD28" s="19" t="str">
        <f>IF(AE28="-","-","1st")</f>
        <v>-</v>
      </c>
      <c r="AE28" s="19" t="str">
        <f>IFERROR(INDEX('Youth 2'!B:F,MATCH(AG28,'Youth 2'!F:F,0),1),"-")</f>
        <v>-</v>
      </c>
      <c r="AF28" s="19" t="str">
        <f>IFERROR(INDEX('Youth 2'!B:F,MATCH(AG28,'Youth 2'!F:F,0),2),"-")</f>
        <v>-</v>
      </c>
      <c r="AG28" s="4" t="str">
        <f>IFERROR(IF(SMALL($Z$2:$Z$286,AI28)&lt;900,SMALL($Z$2:$Z$286,AI28),"-"),"-")</f>
        <v>-</v>
      </c>
      <c r="AH28" s="177">
        <f>IF(AT4&gt;0,AT4,"")</f>
        <v>19.8</v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199" t="str">
        <f t="shared" si="2"/>
        <v/>
      </c>
      <c r="L29" s="257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0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59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7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199" t="str">
        <f t="shared" si="2"/>
        <v/>
      </c>
      <c r="L30" s="257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0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59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7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199" t="str">
        <f t="shared" si="2"/>
        <v/>
      </c>
      <c r="L31" s="257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0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59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7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199" t="str">
        <f t="shared" si="2"/>
        <v/>
      </c>
      <c r="L32" s="258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5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59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7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199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7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199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59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7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199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59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7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199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59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7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199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59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7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199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60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78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199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199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199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199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199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199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199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199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199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199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199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199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199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199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199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199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199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199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199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199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199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199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199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199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199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199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199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199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199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199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199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199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199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199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199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199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199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199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199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199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199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199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199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199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199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199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199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199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199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199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199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199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199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199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199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199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199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199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199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199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199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199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199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199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199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199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199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199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199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199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199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199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199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199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199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199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199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199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199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199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199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199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199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199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199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199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199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199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199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199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199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199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199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199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199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199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199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199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199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199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199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199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199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199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199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199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199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199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199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199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199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199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199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199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199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199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199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199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199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199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199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199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199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199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199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199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199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199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199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199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199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199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199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199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199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199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199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199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199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199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199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199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199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199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199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199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199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199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199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199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199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199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199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199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199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199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199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199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199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199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199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199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199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199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199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199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199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199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199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199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199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199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199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199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199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199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199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199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199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199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199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199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199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199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199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199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199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199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199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199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199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199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199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199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199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199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199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199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199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199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199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199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199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199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199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199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199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199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199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199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199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199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199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199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199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199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199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199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199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199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199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199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199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199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199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199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199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199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199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199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199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199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199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199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199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199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199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199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199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199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199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199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199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199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199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199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199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199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  <mergeCell ref="AC34:AC38"/>
    <mergeCell ref="I15:J15"/>
    <mergeCell ref="L16:L20"/>
    <mergeCell ref="AC16:AC20"/>
    <mergeCell ref="L22:L26"/>
    <mergeCell ref="AC22:AC26"/>
    <mergeCell ref="L28:L32"/>
    <mergeCell ref="AC28:AC32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L9" sqref="L9"/>
    </sheetView>
  </sheetViews>
  <sheetFormatPr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1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29"/>
      <c r="F1" s="94" t="s">
        <v>11</v>
      </c>
      <c r="J1" s="141" t="s">
        <v>35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>oy</v>
      </c>
      <c r="B2" s="95" t="str">
        <f>IFERROR(IF(INDEX('Youth 2'!$A:$F,MATCH('Youth Results 2'!$E2,'Youth 2'!$F:$F,0),2)&gt;0,INDEX('Youth 2'!$A:$F,MATCH('Youth Results 2'!$E2,'Youth 2'!$F:$F,0),2),""),"")</f>
        <v>Lauren Badgett</v>
      </c>
      <c r="C2" s="95" t="str">
        <f>IFERROR(IF(INDEX('Youth 2'!$A:$F,MATCH('Youth Results 2'!$E2,'Youth 2'!$F:$F,0),3)&gt;0,INDEX('Youth 2'!$A:$F,MATCH('Youth Results 2'!$E2,'Youth 2'!$F:$F,0),3),""),"")</f>
        <v>Saintly Olena</v>
      </c>
      <c r="D2" s="96">
        <f>IFERROR(IF(AND(SMALL('Youth 2'!F:F,K2)&gt;1000,SMALL('Youth 2'!F:F,K2)&lt;3000),"nt",IF(SMALL('Youth 2'!F:F,K2)&gt;3000,"",SMALL('Youth 2'!F:F,K2))),"")</f>
        <v>13.935000008000001</v>
      </c>
      <c r="E2" s="130">
        <f>IF(D2="nt",IFERROR(SMALL('Youth 2'!F:F,K2),""),IF(D2&gt;3000,"",IFERROR(SMALL('Youth 2'!F:F,K2),"")))</f>
        <v>13.935000008000001</v>
      </c>
      <c r="F2" s="97" t="str">
        <f>IFERROR(VLOOKUP(D2,$H$3:$I$6,2,TRUE),"")</f>
        <v/>
      </c>
      <c r="G2" s="104" t="str">
        <f>IFERROR(VLOOKUP(D2,$H$3:$I$7,2,FALSE),"")</f>
        <v/>
      </c>
      <c r="J2" s="139"/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>oco</v>
      </c>
      <c r="B3" s="95" t="str">
        <f>IFERROR(IF(INDEX('Youth 2'!$A:$F,MATCH('Youth Results 2'!$E3,'Youth 2'!$F:$F,0),2)&gt;0,INDEX('Youth 2'!$A:$F,MATCH('Youth Results 2'!$E3,'Youth 2'!$F:$F,0),2),""),"")</f>
        <v>Cadence Magnuson</v>
      </c>
      <c r="C3" s="95" t="str">
        <f>IFERROR(IF(INDEX('Youth 2'!$A:$F,MATCH('Youth Results 2'!$E3,'Youth 2'!$F:$F,0),3)&gt;0,INDEX('Youth 2'!$A:$F,MATCH('Youth Results 2'!$E3,'Youth 2'!$F:$F,0),3),""),"")</f>
        <v>BW Dashin and Cashin</v>
      </c>
      <c r="D3" s="96">
        <f>IFERROR(IF(AND(SMALL('Youth 2'!F:F,K3)&gt;1000,SMALL('Youth 2'!F:F,K3)&lt;3000),"nt",IF(SMALL('Youth 2'!F:F,K3)&gt;3000,"",SMALL('Youth 2'!F:F,K3))),"")</f>
        <v>14.646000001000001</v>
      </c>
      <c r="E3" s="130">
        <f>IF(D3="nt",IFERROR(SMALL('Youth 2'!F:F,K3),""),IF(D3&gt;3000,"",IFERROR(SMALL('Youth 2'!F:F,K3),"")))</f>
        <v>14.646000001000001</v>
      </c>
      <c r="F3" s="97" t="str">
        <f t="shared" ref="F3:F51" si="0">IFERROR(VLOOKUP(D3,$H$3:$I$6,2,TRUE),"")</f>
        <v/>
      </c>
      <c r="G3" s="104" t="str">
        <f t="shared" ref="G3:G66" si="1">IFERROR(VLOOKUP(D3,$H$3:$I$7,2,FALSE),"")</f>
        <v/>
      </c>
      <c r="H3" s="90" t="str">
        <f>'Youth 2'!P4</f>
        <v>-</v>
      </c>
      <c r="I3" s="68" t="s">
        <v>3</v>
      </c>
      <c r="J3" s="139"/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>oy</v>
      </c>
      <c r="B4" s="95" t="str">
        <f>IFERROR(IF(INDEX('Youth 2'!$A:$F,MATCH('Youth Results 2'!$E4,'Youth 2'!$F:$F,0),2)&gt;0,INDEX('Youth 2'!$A:$F,MATCH('Youth Results 2'!$E4,'Youth 2'!$F:$F,0),2),""),"")</f>
        <v>Hatty Fey</v>
      </c>
      <c r="C4" s="95" t="str">
        <f>IFERROR(IF(INDEX('Youth 2'!$A:$F,MATCH('Youth Results 2'!$E4,'Youth 2'!$F:$F,0),3)&gt;0,INDEX('Youth 2'!$A:$F,MATCH('Youth Results 2'!$E4,'Youth 2'!$F:$F,0),3),""),"")</f>
        <v>Red</v>
      </c>
      <c r="D4" s="96">
        <f>IFERROR(IF(AND(SMALL('Youth 2'!F:F,K4)&gt;1000,SMALL('Youth 2'!F:F,K4)&lt;3000),"nt",IF(SMALL('Youth 2'!F:F,K4)&gt;3000,"",SMALL('Youth 2'!F:F,K4))),"")</f>
        <v>15.469000005</v>
      </c>
      <c r="E4" s="130">
        <f>IF(D4="nt",IFERROR(SMALL('Youth 2'!F:F,K4),""),IF(D4&gt;3000,"",IFERROR(SMALL('Youth 2'!F:F,K4),"")))</f>
        <v>15.469000005</v>
      </c>
      <c r="F4" s="97" t="str">
        <f t="shared" si="0"/>
        <v/>
      </c>
      <c r="G4" s="104" t="str">
        <f t="shared" si="1"/>
        <v/>
      </c>
      <c r="H4" s="90" t="str">
        <f>'Youth 2'!P10</f>
        <v>-</v>
      </c>
      <c r="I4" s="98" t="s">
        <v>4</v>
      </c>
      <c r="J4" s="139"/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>oy</v>
      </c>
      <c r="B5" s="95" t="str">
        <f>IFERROR(IF(INDEX('Youth 2'!$A:$F,MATCH('Youth Results 2'!$E5,'Youth 2'!$F:$F,0),2)&gt;0,INDEX('Youth 2'!$A:$F,MATCH('Youth Results 2'!$E5,'Youth 2'!$F:$F,0),2),""),"")</f>
        <v>Makenzee Kruger</v>
      </c>
      <c r="C5" s="95" t="str">
        <f>IFERROR(IF(INDEX('Youth 2'!$A:$F,MATCH('Youth Results 2'!$E5,'Youth 2'!$F:$F,0),3)&gt;0,INDEX('Youth 2'!$A:$F,MATCH('Youth Results 2'!$E5,'Youth 2'!$F:$F,0),3),""),"")</f>
        <v>Rein</v>
      </c>
      <c r="D5" s="96">
        <f>IFERROR(IF(AND(SMALL('Youth 2'!F:F,K5)&gt;1000,SMALL('Youth 2'!F:F,K5)&lt;3000),"nt",IF(SMALL('Youth 2'!F:F,K5)&gt;3000,"",SMALL('Youth 2'!F:F,K5))),"")</f>
        <v>16.594000004000002</v>
      </c>
      <c r="E5" s="130">
        <f>IF(D5="nt",IFERROR(SMALL('Youth 2'!F:F,K5),""),IF(D5&gt;3000,"",IFERROR(SMALL('Youth 2'!F:F,K5),"")))</f>
        <v>16.594000004000002</v>
      </c>
      <c r="F5" s="97" t="str">
        <f t="shared" si="0"/>
        <v/>
      </c>
      <c r="G5" s="104" t="str">
        <f t="shared" si="1"/>
        <v/>
      </c>
      <c r="H5" s="90" t="str">
        <f>'Youth 2'!P16</f>
        <v>-</v>
      </c>
      <c r="I5" s="98" t="s">
        <v>5</v>
      </c>
      <c r="J5" s="140"/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>oy</v>
      </c>
      <c r="B6" s="95" t="str">
        <f>IFERROR(IF(INDEX('Youth 2'!$A:$F,MATCH('Youth Results 2'!$E6,'Youth 2'!$F:$F,0),2)&gt;0,INDEX('Youth 2'!$A:$F,MATCH('Youth Results 2'!$E6,'Youth 2'!$F:$F,0),2),""),"")</f>
        <v>Josey Fey</v>
      </c>
      <c r="C6" s="95" t="str">
        <f>IFERROR(IF(INDEX('Youth 2'!$A:$F,MATCH('Youth Results 2'!$E6,'Youth 2'!$F:$F,0),3)&gt;0,INDEX('Youth 2'!$A:$F,MATCH('Youth Results 2'!$E6,'Youth 2'!$F:$F,0),3),""),"")</f>
        <v>O So Country</v>
      </c>
      <c r="D6" s="96">
        <f>IFERROR(IF(AND(SMALL('Youth 2'!F:F,K6)&gt;1000,SMALL('Youth 2'!F:F,K6)&lt;3000),"nt",IF(SMALL('Youth 2'!F:F,K6)&gt;3000,"",SMALL('Youth 2'!F:F,K6))),"")</f>
        <v>914.53100000699999</v>
      </c>
      <c r="E6" s="130">
        <f>IF(D6="nt",IFERROR(SMALL('Youth 2'!F:F,K6),""),IF(D6&gt;3000,"",IFERROR(SMALL('Youth 2'!F:F,K6),"")))</f>
        <v>914.53100000699999</v>
      </c>
      <c r="F6" s="97" t="str">
        <f t="shared" si="0"/>
        <v/>
      </c>
      <c r="G6" s="104" t="str">
        <f t="shared" si="1"/>
        <v/>
      </c>
      <c r="H6" s="90" t="str">
        <f>'Youth 2'!P22</f>
        <v>-</v>
      </c>
      <c r="I6" s="98" t="s">
        <v>6</v>
      </c>
      <c r="J6" s="139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>oco</v>
      </c>
      <c r="B7" s="95" t="str">
        <f>IFERROR(IF(INDEX('Youth 2'!$A:$F,MATCH('Youth Results 2'!$E7,'Youth 2'!$F:$F,0),2)&gt;0,INDEX('Youth 2'!$A:$F,MATCH('Youth Results 2'!$E7,'Youth 2'!$F:$F,0),2),""),"")</f>
        <v>Makayla Cross</v>
      </c>
      <c r="C7" s="95" t="str">
        <f>IFERROR(IF(INDEX('Youth 2'!$A:$F,MATCH('Youth Results 2'!$E7,'Youth 2'!$F:$F,0),3)&gt;0,INDEX('Youth 2'!$A:$F,MATCH('Youth Results 2'!$E7,'Youth 2'!$F:$F,0),3),""),"")</f>
        <v>Rio</v>
      </c>
      <c r="D7" s="96" t="str">
        <f>IFERROR(IF(AND(SMALL('Youth 2'!F:F,K7)&gt;1000,SMALL('Youth 2'!F:F,K7)&lt;3000),"nt",IF(SMALL('Youth 2'!F:F,K7)&gt;3000,"",SMALL('Youth 2'!F:F,K7))),"")</f>
        <v/>
      </c>
      <c r="E7" s="130" t="str">
        <f>IF(D7="nt",IFERROR(SMALL('Youth 2'!F:F,K7),""),IF(D7&gt;3000,"",IFERROR(SMALL('Youth 2'!F:F,K7),"")))</f>
        <v/>
      </c>
      <c r="F7" s="97" t="str">
        <f t="shared" si="0"/>
        <v/>
      </c>
      <c r="G7" s="104" t="str">
        <f t="shared" si="1"/>
        <v/>
      </c>
      <c r="H7" s="68" t="str">
        <f>'Youth 2'!P28</f>
        <v>-</v>
      </c>
      <c r="I7" s="98" t="s">
        <v>13</v>
      </c>
      <c r="J7" s="139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>oco</v>
      </c>
      <c r="B8" s="95" t="str">
        <f>IFERROR(IF(INDEX('Youth 2'!$A:$F,MATCH('Youth Results 2'!$E8,'Youth 2'!$F:$F,0),2)&gt;0,INDEX('Youth 2'!$A:$F,MATCH('Youth Results 2'!$E8,'Youth 2'!$F:$F,0),2),""),"")</f>
        <v>Makayla Cross</v>
      </c>
      <c r="C8" s="95" t="str">
        <f>IFERROR(IF(INDEX('Youth 2'!$A:$F,MATCH('Youth Results 2'!$E8,'Youth 2'!$F:$F,0),3)&gt;0,INDEX('Youth 2'!$A:$F,MATCH('Youth Results 2'!$E8,'Youth 2'!$F:$F,0),3),""),"")</f>
        <v>Rio</v>
      </c>
      <c r="D8" s="96" t="str">
        <f>IFERROR(IF(AND(SMALL('Youth 2'!F:F,K8)&gt;1000,SMALL('Youth 2'!F:F,K8)&lt;3000),"nt",IF(SMALL('Youth 2'!F:F,K8)&gt;3000,"",SMALL('Youth 2'!F:F,K8))),"")</f>
        <v/>
      </c>
      <c r="E8" s="130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39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>oco</v>
      </c>
      <c r="B9" s="95" t="str">
        <f>IFERROR(IF(INDEX('Youth 2'!$A:$F,MATCH('Youth Results 2'!$E9,'Youth 2'!$F:$F,0),2)&gt;0,INDEX('Youth 2'!$A:$F,MATCH('Youth Results 2'!$E9,'Youth 2'!$F:$F,0),2),""),"")</f>
        <v>Makayla Cross</v>
      </c>
      <c r="C9" s="95" t="str">
        <f>IFERROR(IF(INDEX('Youth 2'!$A:$F,MATCH('Youth Results 2'!$E9,'Youth 2'!$F:$F,0),3)&gt;0,INDEX('Youth 2'!$A:$F,MATCH('Youth Results 2'!$E9,'Youth 2'!$F:$F,0),3),""),"")</f>
        <v>Rio</v>
      </c>
      <c r="D9" s="96" t="str">
        <f>IFERROR(IF(AND(SMALL('Youth 2'!F:F,K9)&gt;1000,SMALL('Youth 2'!F:F,K9)&lt;3000),"nt",IF(SMALL('Youth 2'!F:F,K9)&gt;3000,"",SMALL('Youth 2'!F:F,K9))),"")</f>
        <v/>
      </c>
      <c r="E9" s="130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39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>oco</v>
      </c>
      <c r="B10" s="95" t="str">
        <f>IFERROR(IF(INDEX('Youth 2'!$A:$F,MATCH('Youth Results 2'!$E10,'Youth 2'!$F:$F,0),2)&gt;0,INDEX('Youth 2'!$A:$F,MATCH('Youth Results 2'!$E10,'Youth 2'!$F:$F,0),2),""),"")</f>
        <v>Makayla Cross</v>
      </c>
      <c r="C10" s="95" t="str">
        <f>IFERROR(IF(INDEX('Youth 2'!$A:$F,MATCH('Youth Results 2'!$E10,'Youth 2'!$F:$F,0),3)&gt;0,INDEX('Youth 2'!$A:$F,MATCH('Youth Results 2'!$E10,'Youth 2'!$F:$F,0),3),""),"")</f>
        <v>Rio</v>
      </c>
      <c r="D10" s="96" t="str">
        <f>IFERROR(IF(AND(SMALL('Youth 2'!F:F,K10)&gt;1000,SMALL('Youth 2'!F:F,K10)&lt;3000),"nt",IF(SMALL('Youth 2'!F:F,K10)&gt;3000,"",SMALL('Youth 2'!F:F,K10))),"")</f>
        <v/>
      </c>
      <c r="E10" s="130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39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>oco</v>
      </c>
      <c r="B11" s="95" t="str">
        <f>IFERROR(IF(INDEX('Youth 2'!$A:$F,MATCH('Youth Results 2'!$E11,'Youth 2'!$F:$F,0),2)&gt;0,INDEX('Youth 2'!$A:$F,MATCH('Youth Results 2'!$E11,'Youth 2'!$F:$F,0),2),""),"")</f>
        <v>Makayla Cross</v>
      </c>
      <c r="C11" s="95" t="str">
        <f>IFERROR(IF(INDEX('Youth 2'!$A:$F,MATCH('Youth Results 2'!$E11,'Youth 2'!$F:$F,0),3)&gt;0,INDEX('Youth 2'!$A:$F,MATCH('Youth Results 2'!$E11,'Youth 2'!$F:$F,0),3),""),"")</f>
        <v>Rio</v>
      </c>
      <c r="D11" s="96" t="str">
        <f>IFERROR(IF(AND(SMALL('Youth 2'!F:F,K11)&gt;1000,SMALL('Youth 2'!F:F,K11)&lt;3000),"nt",IF(SMALL('Youth 2'!F:F,K11)&gt;3000,"",SMALL('Youth 2'!F:F,K11))),"")</f>
        <v/>
      </c>
      <c r="E11" s="130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39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>oco</v>
      </c>
      <c r="B12" s="95" t="str">
        <f>IFERROR(IF(INDEX('Youth 2'!$A:$F,MATCH('Youth Results 2'!$E12,'Youth 2'!$F:$F,0),2)&gt;0,INDEX('Youth 2'!$A:$F,MATCH('Youth Results 2'!$E12,'Youth 2'!$F:$F,0),2),""),"")</f>
        <v>Makayla Cross</v>
      </c>
      <c r="C12" s="95" t="str">
        <f>IFERROR(IF(INDEX('Youth 2'!$A:$F,MATCH('Youth Results 2'!$E12,'Youth 2'!$F:$F,0),3)&gt;0,INDEX('Youth 2'!$A:$F,MATCH('Youth Results 2'!$E12,'Youth 2'!$F:$F,0),3),""),"")</f>
        <v>Rio</v>
      </c>
      <c r="D12" s="96" t="str">
        <f>IFERROR(IF(AND(SMALL('Youth 2'!F:F,K12)&gt;1000,SMALL('Youth 2'!F:F,K12)&lt;3000),"nt",IF(SMALL('Youth 2'!F:F,K12)&gt;3000,"",SMALL('Youth 2'!F:F,K12))),"")</f>
        <v/>
      </c>
      <c r="E12" s="130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39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>oco</v>
      </c>
      <c r="B13" s="95" t="str">
        <f>IFERROR(IF(INDEX('Youth 2'!$A:$F,MATCH('Youth Results 2'!$E13,'Youth 2'!$F:$F,0),2)&gt;0,INDEX('Youth 2'!$A:$F,MATCH('Youth Results 2'!$E13,'Youth 2'!$F:$F,0),2),""),"")</f>
        <v>Makayla Cross</v>
      </c>
      <c r="C13" s="95" t="str">
        <f>IFERROR(IF(INDEX('Youth 2'!$A:$F,MATCH('Youth Results 2'!$E13,'Youth 2'!$F:$F,0),3)&gt;0,INDEX('Youth 2'!$A:$F,MATCH('Youth Results 2'!$E13,'Youth 2'!$F:$F,0),3),""),"")</f>
        <v>Rio</v>
      </c>
      <c r="D13" s="96" t="str">
        <f>IFERROR(IF(AND(SMALL('Youth 2'!F:F,K13)&gt;1000,SMALL('Youth 2'!F:F,K13)&lt;3000),"nt",IF(SMALL('Youth 2'!F:F,K13)&gt;3000,"",SMALL('Youth 2'!F:F,K13))),"")</f>
        <v/>
      </c>
      <c r="E13" s="130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39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>oco</v>
      </c>
      <c r="B14" s="95" t="str">
        <f>IFERROR(IF(INDEX('Youth 2'!$A:$F,MATCH('Youth Results 2'!$E14,'Youth 2'!$F:$F,0),2)&gt;0,INDEX('Youth 2'!$A:$F,MATCH('Youth Results 2'!$E14,'Youth 2'!$F:$F,0),2),""),"")</f>
        <v>Makayla Cross</v>
      </c>
      <c r="C14" s="95" t="str">
        <f>IFERROR(IF(INDEX('Youth 2'!$A:$F,MATCH('Youth Results 2'!$E14,'Youth 2'!$F:$F,0),3)&gt;0,INDEX('Youth 2'!$A:$F,MATCH('Youth Results 2'!$E14,'Youth 2'!$F:$F,0),3),""),"")</f>
        <v>Rio</v>
      </c>
      <c r="D14" s="96" t="str">
        <f>IFERROR(IF(AND(SMALL('Youth 2'!F:F,K14)&gt;1000,SMALL('Youth 2'!F:F,K14)&lt;3000),"nt",IF(SMALL('Youth 2'!F:F,K14)&gt;3000,"",SMALL('Youth 2'!F:F,K14))),"")</f>
        <v/>
      </c>
      <c r="E14" s="130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39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>oco</v>
      </c>
      <c r="B15" s="95" t="str">
        <f>IFERROR(IF(INDEX('Youth 2'!$A:$F,MATCH('Youth Results 2'!$E15,'Youth 2'!$F:$F,0),2)&gt;0,INDEX('Youth 2'!$A:$F,MATCH('Youth Results 2'!$E15,'Youth 2'!$F:$F,0),2),""),"")</f>
        <v>Makayla Cross</v>
      </c>
      <c r="C15" s="95" t="str">
        <f>IFERROR(IF(INDEX('Youth 2'!$A:$F,MATCH('Youth Results 2'!$E15,'Youth 2'!$F:$F,0),3)&gt;0,INDEX('Youth 2'!$A:$F,MATCH('Youth Results 2'!$E15,'Youth 2'!$F:$F,0),3),""),"")</f>
        <v>Rio</v>
      </c>
      <c r="D15" s="96" t="str">
        <f>IFERROR(IF(AND(SMALL('Youth 2'!F:F,K15)&gt;1000,SMALL('Youth 2'!F:F,K15)&lt;3000),"nt",IF(SMALL('Youth 2'!F:F,K15)&gt;3000,"",SMALL('Youth 2'!F:F,K15))),"")</f>
        <v/>
      </c>
      <c r="E15" s="130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39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>oco</v>
      </c>
      <c r="B16" s="95" t="str">
        <f>IFERROR(IF(INDEX('Youth 2'!$A:$F,MATCH('Youth Results 2'!$E16,'Youth 2'!$F:$F,0),2)&gt;0,INDEX('Youth 2'!$A:$F,MATCH('Youth Results 2'!$E16,'Youth 2'!$F:$F,0),2),""),"")</f>
        <v>Makayla Cross</v>
      </c>
      <c r="C16" s="95" t="str">
        <f>IFERROR(IF(INDEX('Youth 2'!$A:$F,MATCH('Youth Results 2'!$E16,'Youth 2'!$F:$F,0),3)&gt;0,INDEX('Youth 2'!$A:$F,MATCH('Youth Results 2'!$E16,'Youth 2'!$F:$F,0),3),""),"")</f>
        <v>Rio</v>
      </c>
      <c r="D16" s="96" t="str">
        <f>IFERROR(IF(AND(SMALL('Youth 2'!F:F,K16)&gt;1000,SMALL('Youth 2'!F:F,K16)&lt;3000),"nt",IF(SMALL('Youth 2'!F:F,K16)&gt;3000,"",SMALL('Youth 2'!F:F,K16))),"")</f>
        <v/>
      </c>
      <c r="E16" s="130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39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>oco</v>
      </c>
      <c r="B17" s="95" t="str">
        <f>IFERROR(IF(INDEX('Youth 2'!$A:$F,MATCH('Youth Results 2'!$E17,'Youth 2'!$F:$F,0),2)&gt;0,INDEX('Youth 2'!$A:$F,MATCH('Youth Results 2'!$E17,'Youth 2'!$F:$F,0),2),""),"")</f>
        <v>Makayla Cross</v>
      </c>
      <c r="C17" s="95" t="str">
        <f>IFERROR(IF(INDEX('Youth 2'!$A:$F,MATCH('Youth Results 2'!$E17,'Youth 2'!$F:$F,0),3)&gt;0,INDEX('Youth 2'!$A:$F,MATCH('Youth Results 2'!$E17,'Youth 2'!$F:$F,0),3),""),"")</f>
        <v>Rio</v>
      </c>
      <c r="D17" s="96" t="str">
        <f>IFERROR(IF(AND(SMALL('Youth 2'!F:F,K17)&gt;1000,SMALL('Youth 2'!F:F,K17)&lt;3000),"nt",IF(SMALL('Youth 2'!F:F,K17)&gt;3000,"",SMALL('Youth 2'!F:F,K17))),"")</f>
        <v/>
      </c>
      <c r="E17" s="130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39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>oco</v>
      </c>
      <c r="B18" s="95" t="str">
        <f>IFERROR(IF(INDEX('Youth 2'!$A:$F,MATCH('Youth Results 2'!$E18,'Youth 2'!$F:$F,0),2)&gt;0,INDEX('Youth 2'!$A:$F,MATCH('Youth Results 2'!$E18,'Youth 2'!$F:$F,0),2),""),"")</f>
        <v>Makayla Cross</v>
      </c>
      <c r="C18" s="95" t="str">
        <f>IFERROR(IF(INDEX('Youth 2'!$A:$F,MATCH('Youth Results 2'!$E18,'Youth 2'!$F:$F,0),3)&gt;0,INDEX('Youth 2'!$A:$F,MATCH('Youth Results 2'!$E18,'Youth 2'!$F:$F,0),3),""),"")</f>
        <v>Rio</v>
      </c>
      <c r="D18" s="96" t="str">
        <f>IFERROR(IF(AND(SMALL('Youth 2'!F:F,K18)&gt;1000,SMALL('Youth 2'!F:F,K18)&lt;3000),"nt",IF(SMALL('Youth 2'!F:F,K18)&gt;3000,"",SMALL('Youth 2'!F:F,K18))),"")</f>
        <v/>
      </c>
      <c r="E18" s="130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39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>oco</v>
      </c>
      <c r="B19" s="95" t="str">
        <f>IFERROR(IF(INDEX('Youth 2'!$A:$F,MATCH('Youth Results 2'!$E19,'Youth 2'!$F:$F,0),2)&gt;0,INDEX('Youth 2'!$A:$F,MATCH('Youth Results 2'!$E19,'Youth 2'!$F:$F,0),2),""),"")</f>
        <v>Makayla Cross</v>
      </c>
      <c r="C19" s="95" t="str">
        <f>IFERROR(IF(INDEX('Youth 2'!$A:$F,MATCH('Youth Results 2'!$E19,'Youth 2'!$F:$F,0),3)&gt;0,INDEX('Youth 2'!$A:$F,MATCH('Youth Results 2'!$E19,'Youth 2'!$F:$F,0),3),""),"")</f>
        <v>Rio</v>
      </c>
      <c r="D19" s="96" t="str">
        <f>IFERROR(IF(AND(SMALL('Youth 2'!F:F,K19)&gt;1000,SMALL('Youth 2'!F:F,K19)&lt;3000),"nt",IF(SMALL('Youth 2'!F:F,K19)&gt;3000,"",SMALL('Youth 2'!F:F,K19))),"")</f>
        <v/>
      </c>
      <c r="E19" s="130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39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>oco</v>
      </c>
      <c r="B20" s="95" t="str">
        <f>IFERROR(IF(INDEX('Youth 2'!$A:$F,MATCH('Youth Results 2'!$E20,'Youth 2'!$F:$F,0),2)&gt;0,INDEX('Youth 2'!$A:$F,MATCH('Youth Results 2'!$E20,'Youth 2'!$F:$F,0),2),""),"")</f>
        <v>Makayla Cross</v>
      </c>
      <c r="C20" s="95" t="str">
        <f>IFERROR(IF(INDEX('Youth 2'!$A:$F,MATCH('Youth Results 2'!$E20,'Youth 2'!$F:$F,0),3)&gt;0,INDEX('Youth 2'!$A:$F,MATCH('Youth Results 2'!$E20,'Youth 2'!$F:$F,0),3),""),"")</f>
        <v>Rio</v>
      </c>
      <c r="D20" s="96" t="str">
        <f>IFERROR(IF(AND(SMALL('Youth 2'!F:F,K20)&gt;1000,SMALL('Youth 2'!F:F,K20)&lt;3000),"nt",IF(SMALL('Youth 2'!F:F,K20)&gt;3000,"",SMALL('Youth 2'!F:F,K20))),"")</f>
        <v/>
      </c>
      <c r="E20" s="130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39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>oco</v>
      </c>
      <c r="B21" s="95" t="str">
        <f>IFERROR(IF(INDEX('Youth 2'!$A:$F,MATCH('Youth Results 2'!$E21,'Youth 2'!$F:$F,0),2)&gt;0,INDEX('Youth 2'!$A:$F,MATCH('Youth Results 2'!$E21,'Youth 2'!$F:$F,0),2),""),"")</f>
        <v>Makayla Cross</v>
      </c>
      <c r="C21" s="95" t="str">
        <f>IFERROR(IF(INDEX('Youth 2'!$A:$F,MATCH('Youth Results 2'!$E21,'Youth 2'!$F:$F,0),3)&gt;0,INDEX('Youth 2'!$A:$F,MATCH('Youth Results 2'!$E21,'Youth 2'!$F:$F,0),3),""),"")</f>
        <v>Rio</v>
      </c>
      <c r="D21" s="96" t="str">
        <f>IFERROR(IF(AND(SMALL('Youth 2'!F:F,K21)&gt;1000,SMALL('Youth 2'!F:F,K21)&lt;3000),"nt",IF(SMALL('Youth 2'!F:F,K21)&gt;3000,"",SMALL('Youth 2'!F:F,K21))),"")</f>
        <v/>
      </c>
      <c r="E21" s="130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39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>oco</v>
      </c>
      <c r="B22" s="95" t="str">
        <f>IFERROR(IF(INDEX('Youth 2'!$A:$F,MATCH('Youth Results 2'!$E22,'Youth 2'!$F:$F,0),2)&gt;0,INDEX('Youth 2'!$A:$F,MATCH('Youth Results 2'!$E22,'Youth 2'!$F:$F,0),2),""),"")</f>
        <v>Makayla Cross</v>
      </c>
      <c r="C22" s="95" t="str">
        <f>IFERROR(IF(INDEX('Youth 2'!$A:$F,MATCH('Youth Results 2'!$E22,'Youth 2'!$F:$F,0),3)&gt;0,INDEX('Youth 2'!$A:$F,MATCH('Youth Results 2'!$E22,'Youth 2'!$F:$F,0),3),""),"")</f>
        <v>Rio</v>
      </c>
      <c r="D22" s="96" t="str">
        <f>IFERROR(IF(AND(SMALL('Youth 2'!F:F,K22)&gt;1000,SMALL('Youth 2'!F:F,K22)&lt;3000),"nt",IF(SMALL('Youth 2'!F:F,K22)&gt;3000,"",SMALL('Youth 2'!F:F,K22))),"")</f>
        <v/>
      </c>
      <c r="E22" s="130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39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>oco</v>
      </c>
      <c r="B23" s="95" t="str">
        <f>IFERROR(IF(INDEX('Youth 2'!$A:$F,MATCH('Youth Results 2'!$E23,'Youth 2'!$F:$F,0),2)&gt;0,INDEX('Youth 2'!$A:$F,MATCH('Youth Results 2'!$E23,'Youth 2'!$F:$F,0),2),""),"")</f>
        <v>Makayla Cross</v>
      </c>
      <c r="C23" s="95" t="str">
        <f>IFERROR(IF(INDEX('Youth 2'!$A:$F,MATCH('Youth Results 2'!$E23,'Youth 2'!$F:$F,0),3)&gt;0,INDEX('Youth 2'!$A:$F,MATCH('Youth Results 2'!$E23,'Youth 2'!$F:$F,0),3),""),"")</f>
        <v>Rio</v>
      </c>
      <c r="D23" s="96" t="str">
        <f>IFERROR(IF(AND(SMALL('Youth 2'!F:F,K23)&gt;1000,SMALL('Youth 2'!F:F,K23)&lt;3000),"nt",IF(SMALL('Youth 2'!F:F,K23)&gt;3000,"",SMALL('Youth 2'!F:F,K23))),"")</f>
        <v/>
      </c>
      <c r="E23" s="130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39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>oco</v>
      </c>
      <c r="B24" s="95" t="str">
        <f>IFERROR(IF(INDEX('Youth 2'!$A:$F,MATCH('Youth Results 2'!$E24,'Youth 2'!$F:$F,0),2)&gt;0,INDEX('Youth 2'!$A:$F,MATCH('Youth Results 2'!$E24,'Youth 2'!$F:$F,0),2),""),"")</f>
        <v>Makayla Cross</v>
      </c>
      <c r="C24" s="95" t="str">
        <f>IFERROR(IF(INDEX('Youth 2'!$A:$F,MATCH('Youth Results 2'!$E24,'Youth 2'!$F:$F,0),3)&gt;0,INDEX('Youth 2'!$A:$F,MATCH('Youth Results 2'!$E24,'Youth 2'!$F:$F,0),3),""),"")</f>
        <v>Rio</v>
      </c>
      <c r="D24" s="96" t="str">
        <f>IFERROR(IF(AND(SMALL('Youth 2'!F:F,K24)&gt;1000,SMALL('Youth 2'!F:F,K24)&lt;3000),"nt",IF(SMALL('Youth 2'!F:F,K24)&gt;3000,"",SMALL('Youth 2'!F:F,K24))),"")</f>
        <v/>
      </c>
      <c r="E24" s="130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39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>oco</v>
      </c>
      <c r="B25" s="95" t="str">
        <f>IFERROR(IF(INDEX('Youth 2'!$A:$F,MATCH('Youth Results 2'!$E25,'Youth 2'!$F:$F,0),2)&gt;0,INDEX('Youth 2'!$A:$F,MATCH('Youth Results 2'!$E25,'Youth 2'!$F:$F,0),2),""),"")</f>
        <v>Makayla Cross</v>
      </c>
      <c r="C25" s="95" t="str">
        <f>IFERROR(IF(INDEX('Youth 2'!$A:$F,MATCH('Youth Results 2'!$E25,'Youth 2'!$F:$F,0),3)&gt;0,INDEX('Youth 2'!$A:$F,MATCH('Youth Results 2'!$E25,'Youth 2'!$F:$F,0),3),""),"")</f>
        <v>Rio</v>
      </c>
      <c r="D25" s="96" t="str">
        <f>IFERROR(IF(AND(SMALL('Youth 2'!F:F,K25)&gt;1000,SMALL('Youth 2'!F:F,K25)&lt;3000),"nt",IF(SMALL('Youth 2'!F:F,K25)&gt;3000,"",SMALL('Youth 2'!F:F,K25))),"")</f>
        <v/>
      </c>
      <c r="E25" s="130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39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>oco</v>
      </c>
      <c r="B26" s="95" t="str">
        <f>IFERROR(IF(INDEX('Youth 2'!$A:$F,MATCH('Youth Results 2'!$E26,'Youth 2'!$F:$F,0),2)&gt;0,INDEX('Youth 2'!$A:$F,MATCH('Youth Results 2'!$E26,'Youth 2'!$F:$F,0),2),""),"")</f>
        <v>Makayla Cross</v>
      </c>
      <c r="C26" s="95" t="str">
        <f>IFERROR(IF(INDEX('Youth 2'!$A:$F,MATCH('Youth Results 2'!$E26,'Youth 2'!$F:$F,0),3)&gt;0,INDEX('Youth 2'!$A:$F,MATCH('Youth Results 2'!$E26,'Youth 2'!$F:$F,0),3),""),"")</f>
        <v>Rio</v>
      </c>
      <c r="D26" s="96" t="str">
        <f>IFERROR(IF(AND(SMALL('Youth 2'!F:F,K26)&gt;1000,SMALL('Youth 2'!F:F,K26)&lt;3000),"nt",IF(SMALL('Youth 2'!F:F,K26)&gt;3000,"",SMALL('Youth 2'!F:F,K26))),"")</f>
        <v/>
      </c>
      <c r="E26" s="130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39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>oco</v>
      </c>
      <c r="B27" s="95" t="str">
        <f>IFERROR(IF(INDEX('Youth 2'!$A:$F,MATCH('Youth Results 2'!$E27,'Youth 2'!$F:$F,0),2)&gt;0,INDEX('Youth 2'!$A:$F,MATCH('Youth Results 2'!$E27,'Youth 2'!$F:$F,0),2),""),"")</f>
        <v>Makayla Cross</v>
      </c>
      <c r="C27" s="95" t="str">
        <f>IFERROR(IF(INDEX('Youth 2'!$A:$F,MATCH('Youth Results 2'!$E27,'Youth 2'!$F:$F,0),3)&gt;0,INDEX('Youth 2'!$A:$F,MATCH('Youth Results 2'!$E27,'Youth 2'!$F:$F,0),3),""),"")</f>
        <v>Rio</v>
      </c>
      <c r="D27" s="96" t="str">
        <f>IFERROR(IF(AND(SMALL('Youth 2'!F:F,K27)&gt;1000,SMALL('Youth 2'!F:F,K27)&lt;3000),"nt",IF(SMALL('Youth 2'!F:F,K27)&gt;3000,"",SMALL('Youth 2'!F:F,K27))),"")</f>
        <v/>
      </c>
      <c r="E27" s="130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39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>oco</v>
      </c>
      <c r="B28" s="95" t="str">
        <f>IFERROR(IF(INDEX('Youth 2'!$A:$F,MATCH('Youth Results 2'!$E28,'Youth 2'!$F:$F,0),2)&gt;0,INDEX('Youth 2'!$A:$F,MATCH('Youth Results 2'!$E28,'Youth 2'!$F:$F,0),2),""),"")</f>
        <v>Makayla Cross</v>
      </c>
      <c r="C28" s="95" t="str">
        <f>IFERROR(IF(INDEX('Youth 2'!$A:$F,MATCH('Youth Results 2'!$E28,'Youth 2'!$F:$F,0),3)&gt;0,INDEX('Youth 2'!$A:$F,MATCH('Youth Results 2'!$E28,'Youth 2'!$F:$F,0),3),""),"")</f>
        <v>Rio</v>
      </c>
      <c r="D28" s="96" t="str">
        <f>IFERROR(IF(AND(SMALL('Youth 2'!F:F,K28)&gt;1000,SMALL('Youth 2'!F:F,K28)&lt;3000),"nt",IF(SMALL('Youth 2'!F:F,K28)&gt;3000,"",SMALL('Youth 2'!F:F,K28))),"")</f>
        <v/>
      </c>
      <c r="E28" s="130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39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>oco</v>
      </c>
      <c r="B29" s="95" t="str">
        <f>IFERROR(IF(INDEX('Youth 2'!$A:$F,MATCH('Youth Results 2'!$E29,'Youth 2'!$F:$F,0),2)&gt;0,INDEX('Youth 2'!$A:$F,MATCH('Youth Results 2'!$E29,'Youth 2'!$F:$F,0),2),""),"")</f>
        <v>Makayla Cross</v>
      </c>
      <c r="C29" s="95" t="str">
        <f>IFERROR(IF(INDEX('Youth 2'!$A:$F,MATCH('Youth Results 2'!$E29,'Youth 2'!$F:$F,0),3)&gt;0,INDEX('Youth 2'!$A:$F,MATCH('Youth Results 2'!$E29,'Youth 2'!$F:$F,0),3),""),"")</f>
        <v>Rio</v>
      </c>
      <c r="D29" s="96" t="str">
        <f>IFERROR(IF(AND(SMALL('Youth 2'!F:F,K29)&gt;1000,SMALL('Youth 2'!F:F,K29)&lt;3000),"nt",IF(SMALL('Youth 2'!F:F,K29)&gt;3000,"",SMALL('Youth 2'!F:F,K29))),"")</f>
        <v/>
      </c>
      <c r="E29" s="130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39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>oco</v>
      </c>
      <c r="B30" s="95" t="str">
        <f>IFERROR(IF(INDEX('Youth 2'!$A:$F,MATCH('Youth Results 2'!$E30,'Youth 2'!$F:$F,0),2)&gt;0,INDEX('Youth 2'!$A:$F,MATCH('Youth Results 2'!$E30,'Youth 2'!$F:$F,0),2),""),"")</f>
        <v>Makayla Cross</v>
      </c>
      <c r="C30" s="95" t="str">
        <f>IFERROR(IF(INDEX('Youth 2'!$A:$F,MATCH('Youth Results 2'!$E30,'Youth 2'!$F:$F,0),3)&gt;0,INDEX('Youth 2'!$A:$F,MATCH('Youth Results 2'!$E30,'Youth 2'!$F:$F,0),3),""),"")</f>
        <v>Rio</v>
      </c>
      <c r="D30" s="96" t="str">
        <f>IFERROR(IF(AND(SMALL('Youth 2'!F:F,K30)&gt;1000,SMALL('Youth 2'!F:F,K30)&lt;3000),"nt",IF(SMALL('Youth 2'!F:F,K30)&gt;3000,"",SMALL('Youth 2'!F:F,K30))),"")</f>
        <v/>
      </c>
      <c r="E30" s="130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39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>oco</v>
      </c>
      <c r="B31" s="95" t="str">
        <f>IFERROR(IF(INDEX('Youth 2'!$A:$F,MATCH('Youth Results 2'!$E31,'Youth 2'!$F:$F,0),2)&gt;0,INDEX('Youth 2'!$A:$F,MATCH('Youth Results 2'!$E31,'Youth 2'!$F:$F,0),2),""),"")</f>
        <v>Makayla Cross</v>
      </c>
      <c r="C31" s="95" t="str">
        <f>IFERROR(IF(INDEX('Youth 2'!$A:$F,MATCH('Youth Results 2'!$E31,'Youth 2'!$F:$F,0),3)&gt;0,INDEX('Youth 2'!$A:$F,MATCH('Youth Results 2'!$E31,'Youth 2'!$F:$F,0),3),""),"")</f>
        <v>Rio</v>
      </c>
      <c r="D31" s="96" t="str">
        <f>IFERROR(IF(AND(SMALL('Youth 2'!F:F,K31)&gt;1000,SMALL('Youth 2'!F:F,K31)&lt;3000),"nt",IF(SMALL('Youth 2'!F:F,K31)&gt;3000,"",SMALL('Youth 2'!F:F,K31))),"")</f>
        <v/>
      </c>
      <c r="E31" s="130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39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>oco</v>
      </c>
      <c r="B32" s="95" t="str">
        <f>IFERROR(IF(INDEX('Youth 2'!$A:$F,MATCH('Youth Results 2'!$E32,'Youth 2'!$F:$F,0),2)&gt;0,INDEX('Youth 2'!$A:$F,MATCH('Youth Results 2'!$E32,'Youth 2'!$F:$F,0),2),""),"")</f>
        <v>Makayla Cross</v>
      </c>
      <c r="C32" s="95" t="str">
        <f>IFERROR(IF(INDEX('Youth 2'!$A:$F,MATCH('Youth Results 2'!$E32,'Youth 2'!$F:$F,0),3)&gt;0,INDEX('Youth 2'!$A:$F,MATCH('Youth Results 2'!$E32,'Youth 2'!$F:$F,0),3),""),"")</f>
        <v>Rio</v>
      </c>
      <c r="D32" s="96" t="str">
        <f>IFERROR(IF(AND(SMALL('Youth 2'!F:F,K32)&gt;1000,SMALL('Youth 2'!F:F,K32)&lt;3000),"nt",IF(SMALL('Youth 2'!F:F,K32)&gt;3000,"",SMALL('Youth 2'!F:F,K32))),"")</f>
        <v/>
      </c>
      <c r="E32" s="130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39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>oco</v>
      </c>
      <c r="B33" s="95" t="str">
        <f>IFERROR(IF(INDEX('Youth 2'!$A:$F,MATCH('Youth Results 2'!$E33,'Youth 2'!$F:$F,0),2)&gt;0,INDEX('Youth 2'!$A:$F,MATCH('Youth Results 2'!$E33,'Youth 2'!$F:$F,0),2),""),"")</f>
        <v>Makayla Cross</v>
      </c>
      <c r="C33" s="95" t="str">
        <f>IFERROR(IF(INDEX('Youth 2'!$A:$F,MATCH('Youth Results 2'!$E33,'Youth 2'!$F:$F,0),3)&gt;0,INDEX('Youth 2'!$A:$F,MATCH('Youth Results 2'!$E33,'Youth 2'!$F:$F,0),3),""),"")</f>
        <v>Rio</v>
      </c>
      <c r="D33" s="96" t="str">
        <f>IFERROR(IF(AND(SMALL('Youth 2'!F:F,K33)&gt;1000,SMALL('Youth 2'!F:F,K33)&lt;3000),"nt",IF(SMALL('Youth 2'!F:F,K33)&gt;3000,"",SMALL('Youth 2'!F:F,K33))),"")</f>
        <v/>
      </c>
      <c r="E33" s="130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39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>oco</v>
      </c>
      <c r="B34" s="95" t="str">
        <f>IFERROR(IF(INDEX('Youth 2'!$A:$F,MATCH('Youth Results 2'!$E34,'Youth 2'!$F:$F,0),2)&gt;0,INDEX('Youth 2'!$A:$F,MATCH('Youth Results 2'!$E34,'Youth 2'!$F:$F,0),2),""),"")</f>
        <v>Makayla Cross</v>
      </c>
      <c r="C34" s="95" t="str">
        <f>IFERROR(IF(INDEX('Youth 2'!$A:$F,MATCH('Youth Results 2'!$E34,'Youth 2'!$F:$F,0),3)&gt;0,INDEX('Youth 2'!$A:$F,MATCH('Youth Results 2'!$E34,'Youth 2'!$F:$F,0),3),""),"")</f>
        <v>Rio</v>
      </c>
      <c r="D34" s="96" t="str">
        <f>IFERROR(IF(AND(SMALL('Youth 2'!F:F,K34)&gt;1000,SMALL('Youth 2'!F:F,K34)&lt;3000),"nt",IF(SMALL('Youth 2'!F:F,K34)&gt;3000,"",SMALL('Youth 2'!F:F,K34))),"")</f>
        <v/>
      </c>
      <c r="E34" s="130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39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>oco</v>
      </c>
      <c r="B35" s="95" t="str">
        <f>IFERROR(IF(INDEX('Youth 2'!$A:$F,MATCH('Youth Results 2'!$E35,'Youth 2'!$F:$F,0),2)&gt;0,INDEX('Youth 2'!$A:$F,MATCH('Youth Results 2'!$E35,'Youth 2'!$F:$F,0),2),""),"")</f>
        <v>Makayla Cross</v>
      </c>
      <c r="C35" s="95" t="str">
        <f>IFERROR(IF(INDEX('Youth 2'!$A:$F,MATCH('Youth Results 2'!$E35,'Youth 2'!$F:$F,0),3)&gt;0,INDEX('Youth 2'!$A:$F,MATCH('Youth Results 2'!$E35,'Youth 2'!$F:$F,0),3),""),"")</f>
        <v>Rio</v>
      </c>
      <c r="D35" s="96" t="str">
        <f>IFERROR(IF(AND(SMALL('Youth 2'!F:F,K35)&gt;1000,SMALL('Youth 2'!F:F,K35)&lt;3000),"nt",IF(SMALL('Youth 2'!F:F,K35)&gt;3000,"",SMALL('Youth 2'!F:F,K35))),"")</f>
        <v/>
      </c>
      <c r="E35" s="130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39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>oco</v>
      </c>
      <c r="B36" s="95" t="str">
        <f>IFERROR(IF(INDEX('Youth 2'!$A:$F,MATCH('Youth Results 2'!$E36,'Youth 2'!$F:$F,0),2)&gt;0,INDEX('Youth 2'!$A:$F,MATCH('Youth Results 2'!$E36,'Youth 2'!$F:$F,0),2),""),"")</f>
        <v>Makayla Cross</v>
      </c>
      <c r="C36" s="95" t="str">
        <f>IFERROR(IF(INDEX('Youth 2'!$A:$F,MATCH('Youth Results 2'!$E36,'Youth 2'!$F:$F,0),3)&gt;0,INDEX('Youth 2'!$A:$F,MATCH('Youth Results 2'!$E36,'Youth 2'!$F:$F,0),3),""),"")</f>
        <v>Rio</v>
      </c>
      <c r="D36" s="96" t="str">
        <f>IFERROR(IF(AND(SMALL('Youth 2'!F:F,K36)&gt;1000,SMALL('Youth 2'!F:F,K36)&lt;3000),"nt",IF(SMALL('Youth 2'!F:F,K36)&gt;3000,"",SMALL('Youth 2'!F:F,K36))),"")</f>
        <v/>
      </c>
      <c r="E36" s="130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39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>oco</v>
      </c>
      <c r="B37" s="95" t="str">
        <f>IFERROR(IF(INDEX('Youth 2'!$A:$F,MATCH('Youth Results 2'!$E37,'Youth 2'!$F:$F,0),2)&gt;0,INDEX('Youth 2'!$A:$F,MATCH('Youth Results 2'!$E37,'Youth 2'!$F:$F,0),2),""),"")</f>
        <v>Makayla Cross</v>
      </c>
      <c r="C37" s="95" t="str">
        <f>IFERROR(IF(INDEX('Youth 2'!$A:$F,MATCH('Youth Results 2'!$E37,'Youth 2'!$F:$F,0),3)&gt;0,INDEX('Youth 2'!$A:$F,MATCH('Youth Results 2'!$E37,'Youth 2'!$F:$F,0),3),""),"")</f>
        <v>Rio</v>
      </c>
      <c r="D37" s="96" t="str">
        <f>IFERROR(IF(AND(SMALL('Youth 2'!F:F,K37)&gt;1000,SMALL('Youth 2'!F:F,K37)&lt;3000),"nt",IF(SMALL('Youth 2'!F:F,K37)&gt;3000,"",SMALL('Youth 2'!F:F,K37))),"")</f>
        <v/>
      </c>
      <c r="E37" s="130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39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>oco</v>
      </c>
      <c r="B38" s="95" t="str">
        <f>IFERROR(IF(INDEX('Youth 2'!$A:$F,MATCH('Youth Results 2'!$E38,'Youth 2'!$F:$F,0),2)&gt;0,INDEX('Youth 2'!$A:$F,MATCH('Youth Results 2'!$E38,'Youth 2'!$F:$F,0),2),""),"")</f>
        <v>Makayla Cross</v>
      </c>
      <c r="C38" s="95" t="str">
        <f>IFERROR(IF(INDEX('Youth 2'!$A:$F,MATCH('Youth Results 2'!$E38,'Youth 2'!$F:$F,0),3)&gt;0,INDEX('Youth 2'!$A:$F,MATCH('Youth Results 2'!$E38,'Youth 2'!$F:$F,0),3),""),"")</f>
        <v>Rio</v>
      </c>
      <c r="D38" s="96" t="str">
        <f>IFERROR(IF(AND(SMALL('Youth 2'!F:F,K38)&gt;1000,SMALL('Youth 2'!F:F,K38)&lt;3000),"nt",IF(SMALL('Youth 2'!F:F,K38)&gt;3000,"",SMALL('Youth 2'!F:F,K38))),"")</f>
        <v/>
      </c>
      <c r="E38" s="130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39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>oco</v>
      </c>
      <c r="B39" s="95" t="str">
        <f>IFERROR(IF(INDEX('Youth 2'!$A:$F,MATCH('Youth Results 2'!$E39,'Youth 2'!$F:$F,0),2)&gt;0,INDEX('Youth 2'!$A:$F,MATCH('Youth Results 2'!$E39,'Youth 2'!$F:$F,0),2),""),"")</f>
        <v>Makayla Cross</v>
      </c>
      <c r="C39" s="95" t="str">
        <f>IFERROR(IF(INDEX('Youth 2'!$A:$F,MATCH('Youth Results 2'!$E39,'Youth 2'!$F:$F,0),3)&gt;0,INDEX('Youth 2'!$A:$F,MATCH('Youth Results 2'!$E39,'Youth 2'!$F:$F,0),3),""),"")</f>
        <v>Rio</v>
      </c>
      <c r="D39" s="96" t="str">
        <f>IFERROR(IF(AND(SMALL('Youth 2'!F:F,K39)&gt;1000,SMALL('Youth 2'!F:F,K39)&lt;3000),"nt",IF(SMALL('Youth 2'!F:F,K39)&gt;3000,"",SMALL('Youth 2'!F:F,K39))),"")</f>
        <v/>
      </c>
      <c r="E39" s="130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39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>oco</v>
      </c>
      <c r="B40" s="95" t="str">
        <f>IFERROR(IF(INDEX('Youth 2'!$A:$F,MATCH('Youth Results 2'!$E40,'Youth 2'!$F:$F,0),2)&gt;0,INDEX('Youth 2'!$A:$F,MATCH('Youth Results 2'!$E40,'Youth 2'!$F:$F,0),2),""),"")</f>
        <v>Makayla Cross</v>
      </c>
      <c r="C40" s="95" t="str">
        <f>IFERROR(IF(INDEX('Youth 2'!$A:$F,MATCH('Youth Results 2'!$E40,'Youth 2'!$F:$F,0),3)&gt;0,INDEX('Youth 2'!$A:$F,MATCH('Youth Results 2'!$E40,'Youth 2'!$F:$F,0),3),""),"")</f>
        <v>Rio</v>
      </c>
      <c r="D40" s="96" t="str">
        <f>IFERROR(IF(AND(SMALL('Youth 2'!F:F,K40)&gt;1000,SMALL('Youth 2'!F:F,K40)&lt;3000),"nt",IF(SMALL('Youth 2'!F:F,K40)&gt;3000,"",SMALL('Youth 2'!F:F,K40))),"")</f>
        <v/>
      </c>
      <c r="E40" s="130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39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>oco</v>
      </c>
      <c r="B41" s="95" t="str">
        <f>IFERROR(IF(INDEX('Youth 2'!$A:$F,MATCH('Youth Results 2'!$E41,'Youth 2'!$F:$F,0),2)&gt;0,INDEX('Youth 2'!$A:$F,MATCH('Youth Results 2'!$E41,'Youth 2'!$F:$F,0),2),""),"")</f>
        <v>Makayla Cross</v>
      </c>
      <c r="C41" s="95" t="str">
        <f>IFERROR(IF(INDEX('Youth 2'!$A:$F,MATCH('Youth Results 2'!$E41,'Youth 2'!$F:$F,0),3)&gt;0,INDEX('Youth 2'!$A:$F,MATCH('Youth Results 2'!$E41,'Youth 2'!$F:$F,0),3),""),"")</f>
        <v>Rio</v>
      </c>
      <c r="D41" s="96" t="str">
        <f>IFERROR(IF(AND(SMALL('Youth 2'!F:F,K41)&gt;1000,SMALL('Youth 2'!F:F,K41)&lt;3000),"nt",IF(SMALL('Youth 2'!F:F,K41)&gt;3000,"",SMALL('Youth 2'!F:F,K41))),"")</f>
        <v/>
      </c>
      <c r="E41" s="130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39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>oco</v>
      </c>
      <c r="B42" s="95" t="str">
        <f>IFERROR(IF(INDEX('Youth 2'!$A:$F,MATCH('Youth Results 2'!$E42,'Youth 2'!$F:$F,0),2)&gt;0,INDEX('Youth 2'!$A:$F,MATCH('Youth Results 2'!$E42,'Youth 2'!$F:$F,0),2),""),"")</f>
        <v>Makayla Cross</v>
      </c>
      <c r="C42" s="95" t="str">
        <f>IFERROR(IF(INDEX('Youth 2'!$A:$F,MATCH('Youth Results 2'!$E42,'Youth 2'!$F:$F,0),3)&gt;0,INDEX('Youth 2'!$A:$F,MATCH('Youth Results 2'!$E42,'Youth 2'!$F:$F,0),3),""),"")</f>
        <v>Rio</v>
      </c>
      <c r="D42" s="96" t="str">
        <f>IFERROR(IF(AND(SMALL('Youth 2'!F:F,K42)&gt;1000,SMALL('Youth 2'!F:F,K42)&lt;3000),"nt",IF(SMALL('Youth 2'!F:F,K42)&gt;3000,"",SMALL('Youth 2'!F:F,K42))),"")</f>
        <v/>
      </c>
      <c r="E42" s="130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39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>oco</v>
      </c>
      <c r="B43" s="95" t="str">
        <f>IFERROR(IF(INDEX('Youth 2'!$A:$F,MATCH('Youth Results 2'!$E43,'Youth 2'!$F:$F,0),2)&gt;0,INDEX('Youth 2'!$A:$F,MATCH('Youth Results 2'!$E43,'Youth 2'!$F:$F,0),2),""),"")</f>
        <v>Makayla Cross</v>
      </c>
      <c r="C43" s="95" t="str">
        <f>IFERROR(IF(INDEX('Youth 2'!$A:$F,MATCH('Youth Results 2'!$E43,'Youth 2'!$F:$F,0),3)&gt;0,INDEX('Youth 2'!$A:$F,MATCH('Youth Results 2'!$E43,'Youth 2'!$F:$F,0),3),""),"")</f>
        <v>Rio</v>
      </c>
      <c r="D43" s="96" t="str">
        <f>IFERROR(IF(AND(SMALL('Youth 2'!F:F,K43)&gt;1000,SMALL('Youth 2'!F:F,K43)&lt;3000),"nt",IF(SMALL('Youth 2'!F:F,K43)&gt;3000,"",SMALL('Youth 2'!F:F,K43))),"")</f>
        <v/>
      </c>
      <c r="E43" s="130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39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>oco</v>
      </c>
      <c r="B44" s="95" t="str">
        <f>IFERROR(IF(INDEX('Youth 2'!$A:$F,MATCH('Youth Results 2'!$E44,'Youth 2'!$F:$F,0),2)&gt;0,INDEX('Youth 2'!$A:$F,MATCH('Youth Results 2'!$E44,'Youth 2'!$F:$F,0),2),""),"")</f>
        <v>Makayla Cross</v>
      </c>
      <c r="C44" s="95" t="str">
        <f>IFERROR(IF(INDEX('Youth 2'!$A:$F,MATCH('Youth Results 2'!$E44,'Youth 2'!$F:$F,0),3)&gt;0,INDEX('Youth 2'!$A:$F,MATCH('Youth Results 2'!$E44,'Youth 2'!$F:$F,0),3),""),"")</f>
        <v>Rio</v>
      </c>
      <c r="D44" s="96" t="str">
        <f>IFERROR(IF(AND(SMALL('Youth 2'!F:F,K44)&gt;1000,SMALL('Youth 2'!F:F,K44)&lt;3000),"nt",IF(SMALL('Youth 2'!F:F,K44)&gt;3000,"",SMALL('Youth 2'!F:F,K44))),"")</f>
        <v/>
      </c>
      <c r="E44" s="130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39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>oco</v>
      </c>
      <c r="B45" s="95" t="str">
        <f>IFERROR(IF(INDEX('Youth 2'!$A:$F,MATCH('Youth Results 2'!$E45,'Youth 2'!$F:$F,0),2)&gt;0,INDEX('Youth 2'!$A:$F,MATCH('Youth Results 2'!$E45,'Youth 2'!$F:$F,0),2),""),"")</f>
        <v>Makayla Cross</v>
      </c>
      <c r="C45" s="95" t="str">
        <f>IFERROR(IF(INDEX('Youth 2'!$A:$F,MATCH('Youth Results 2'!$E45,'Youth 2'!$F:$F,0),3)&gt;0,INDEX('Youth 2'!$A:$F,MATCH('Youth Results 2'!$E45,'Youth 2'!$F:$F,0),3),""),"")</f>
        <v>Rio</v>
      </c>
      <c r="D45" s="96" t="str">
        <f>IFERROR(IF(AND(SMALL('Youth 2'!F:F,K45)&gt;1000,SMALL('Youth 2'!F:F,K45)&lt;3000),"nt",IF(SMALL('Youth 2'!F:F,K45)&gt;3000,"",SMALL('Youth 2'!F:F,K45))),"")</f>
        <v/>
      </c>
      <c r="E45" s="130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39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>oco</v>
      </c>
      <c r="B46" s="95" t="str">
        <f>IFERROR(IF(INDEX('Youth 2'!$A:$F,MATCH('Youth Results 2'!$E46,'Youth 2'!$F:$F,0),2)&gt;0,INDEX('Youth 2'!$A:$F,MATCH('Youth Results 2'!$E46,'Youth 2'!$F:$F,0),2),""),"")</f>
        <v>Makayla Cross</v>
      </c>
      <c r="C46" s="95" t="str">
        <f>IFERROR(IF(INDEX('Youth 2'!$A:$F,MATCH('Youth Results 2'!$E46,'Youth 2'!$F:$F,0),3)&gt;0,INDEX('Youth 2'!$A:$F,MATCH('Youth Results 2'!$E46,'Youth 2'!$F:$F,0),3),""),"")</f>
        <v>Rio</v>
      </c>
      <c r="D46" s="96" t="str">
        <f>IFERROR(IF(AND(SMALL('Youth 2'!F:F,K46)&gt;1000,SMALL('Youth 2'!F:F,K46)&lt;3000),"nt",IF(SMALL('Youth 2'!F:F,K46)&gt;3000,"",SMALL('Youth 2'!F:F,K46))),"")</f>
        <v/>
      </c>
      <c r="E46" s="130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39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>oco</v>
      </c>
      <c r="B47" s="95" t="str">
        <f>IFERROR(IF(INDEX('Youth 2'!$A:$F,MATCH('Youth Results 2'!$E47,'Youth 2'!$F:$F,0),2)&gt;0,INDEX('Youth 2'!$A:$F,MATCH('Youth Results 2'!$E47,'Youth 2'!$F:$F,0),2),""),"")</f>
        <v>Makayla Cross</v>
      </c>
      <c r="C47" s="95" t="str">
        <f>IFERROR(IF(INDEX('Youth 2'!$A:$F,MATCH('Youth Results 2'!$E47,'Youth 2'!$F:$F,0),3)&gt;0,INDEX('Youth 2'!$A:$F,MATCH('Youth Results 2'!$E47,'Youth 2'!$F:$F,0),3),""),"")</f>
        <v>Rio</v>
      </c>
      <c r="D47" s="96" t="str">
        <f>IFERROR(IF(AND(SMALL('Youth 2'!F:F,K47)&gt;1000,SMALL('Youth 2'!F:F,K47)&lt;3000),"nt",IF(SMALL('Youth 2'!F:F,K47)&gt;3000,"",SMALL('Youth 2'!F:F,K47))),"")</f>
        <v/>
      </c>
      <c r="E47" s="130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39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>oco</v>
      </c>
      <c r="B48" s="95" t="str">
        <f>IFERROR(IF(INDEX('Youth 2'!$A:$F,MATCH('Youth Results 2'!$E48,'Youth 2'!$F:$F,0),2)&gt;0,INDEX('Youth 2'!$A:$F,MATCH('Youth Results 2'!$E48,'Youth 2'!$F:$F,0),2),""),"")</f>
        <v>Makayla Cross</v>
      </c>
      <c r="C48" s="95" t="str">
        <f>IFERROR(IF(INDEX('Youth 2'!$A:$F,MATCH('Youth Results 2'!$E48,'Youth 2'!$F:$F,0),3)&gt;0,INDEX('Youth 2'!$A:$F,MATCH('Youth Results 2'!$E48,'Youth 2'!$F:$F,0),3),""),"")</f>
        <v>Rio</v>
      </c>
      <c r="D48" s="96" t="str">
        <f>IFERROR(IF(AND(SMALL('Youth 2'!F:F,K48)&gt;1000,SMALL('Youth 2'!F:F,K48)&lt;3000),"nt",IF(SMALL('Youth 2'!F:F,K48)&gt;3000,"",SMALL('Youth 2'!F:F,K48))),"")</f>
        <v/>
      </c>
      <c r="E48" s="130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39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>oco</v>
      </c>
      <c r="B49" s="95" t="str">
        <f>IFERROR(IF(INDEX('Youth 2'!$A:$F,MATCH('Youth Results 2'!$E49,'Youth 2'!$F:$F,0),2)&gt;0,INDEX('Youth 2'!$A:$F,MATCH('Youth Results 2'!$E49,'Youth 2'!$F:$F,0),2),""),"")</f>
        <v>Makayla Cross</v>
      </c>
      <c r="C49" s="95" t="str">
        <f>IFERROR(IF(INDEX('Youth 2'!$A:$F,MATCH('Youth Results 2'!$E49,'Youth 2'!$F:$F,0),3)&gt;0,INDEX('Youth 2'!$A:$F,MATCH('Youth Results 2'!$E49,'Youth 2'!$F:$F,0),3),""),"")</f>
        <v>Rio</v>
      </c>
      <c r="D49" s="96" t="str">
        <f>IFERROR(IF(AND(SMALL('Youth 2'!F:F,K49)&gt;1000,SMALL('Youth 2'!F:F,K49)&lt;3000),"nt",IF(SMALL('Youth 2'!F:F,K49)&gt;3000,"",SMALL('Youth 2'!F:F,K49))),"")</f>
        <v/>
      </c>
      <c r="E49" s="130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39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>oco</v>
      </c>
      <c r="B50" s="95" t="str">
        <f>IFERROR(IF(INDEX('Youth 2'!$A:$F,MATCH('Youth Results 2'!$E50,'Youth 2'!$F:$F,0),2)&gt;0,INDEX('Youth 2'!$A:$F,MATCH('Youth Results 2'!$E50,'Youth 2'!$F:$F,0),2),""),"")</f>
        <v>Makayla Cross</v>
      </c>
      <c r="C50" s="95" t="str">
        <f>IFERROR(IF(INDEX('Youth 2'!$A:$F,MATCH('Youth Results 2'!$E50,'Youth 2'!$F:$F,0),3)&gt;0,INDEX('Youth 2'!$A:$F,MATCH('Youth Results 2'!$E50,'Youth 2'!$F:$F,0),3),""),"")</f>
        <v>Rio</v>
      </c>
      <c r="D50" s="96" t="str">
        <f>IFERROR(IF(AND(SMALL('Youth 2'!F:F,K50)&gt;1000,SMALL('Youth 2'!F:F,K50)&lt;3000),"nt",IF(SMALL('Youth 2'!F:F,K50)&gt;3000,"",SMALL('Youth 2'!F:F,K50))),"")</f>
        <v/>
      </c>
      <c r="E50" s="130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39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>oco</v>
      </c>
      <c r="B51" s="95" t="str">
        <f>IFERROR(IF(INDEX('Youth 2'!$A:$F,MATCH('Youth Results 2'!$E51,'Youth 2'!$F:$F,0),2)&gt;0,INDEX('Youth 2'!$A:$F,MATCH('Youth Results 2'!$E51,'Youth 2'!$F:$F,0),2),""),"")</f>
        <v>Makayla Cross</v>
      </c>
      <c r="C51" s="95" t="str">
        <f>IFERROR(IF(INDEX('Youth 2'!$A:$F,MATCH('Youth Results 2'!$E51,'Youth 2'!$F:$F,0),3)&gt;0,INDEX('Youth 2'!$A:$F,MATCH('Youth Results 2'!$E51,'Youth 2'!$F:$F,0),3),""),"")</f>
        <v>Rio</v>
      </c>
      <c r="D51" s="96" t="str">
        <f>IFERROR(IF(AND(SMALL('Youth 2'!F:F,K51)&gt;1000,SMALL('Youth 2'!F:F,K51)&lt;3000),"nt",IF(SMALL('Youth 2'!F:F,K51)&gt;3000,"",SMALL('Youth 2'!F:F,K51))),"")</f>
        <v/>
      </c>
      <c r="E51" s="130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39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>oco</v>
      </c>
      <c r="B52" s="95" t="str">
        <f>IFERROR(IF(INDEX('Youth 2'!$A:$F,MATCH('Youth Results 2'!$E52,'Youth 2'!$F:$F,0),2)&gt;0,INDEX('Youth 2'!$A:$F,MATCH('Youth Results 2'!$E52,'Youth 2'!$F:$F,0),2),""),"")</f>
        <v>Makayla Cross</v>
      </c>
      <c r="C52" s="95" t="str">
        <f>IFERROR(IF(INDEX('Youth 2'!$A:$F,MATCH('Youth Results 2'!$E52,'Youth 2'!$F:$F,0),3)&gt;0,INDEX('Youth 2'!$A:$F,MATCH('Youth Results 2'!$E52,'Youth 2'!$F:$F,0),3),""),"")</f>
        <v>Rio</v>
      </c>
      <c r="D52" s="96" t="str">
        <f>IFERROR(IF(AND(SMALL('Youth 2'!F:F,K52)&gt;1000,SMALL('Youth 2'!F:F,K52)&lt;3000),"nt",IF(SMALL('Youth 2'!F:F,K52)&gt;3000,"",SMALL('Youth 2'!F:F,K52))),"")</f>
        <v/>
      </c>
      <c r="E52" s="130" t="str">
        <f>IF(D52="nt",IFERROR(SMALL('Youth 2'!F:F,K52),""),IF(D52&gt;3000,"",IFERROR(SMALL('Youth 2'!F:F,K52),"")))</f>
        <v/>
      </c>
      <c r="G52" s="104" t="str">
        <f t="shared" si="1"/>
        <v/>
      </c>
      <c r="J52" s="139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>oco</v>
      </c>
      <c r="B53" s="95" t="str">
        <f>IFERROR(IF(INDEX('Youth 2'!$A:$F,MATCH('Youth Results 2'!$E53,'Youth 2'!$F:$F,0),2)&gt;0,INDEX('Youth 2'!$A:$F,MATCH('Youth Results 2'!$E53,'Youth 2'!$F:$F,0),2),""),"")</f>
        <v>Makayla Cross</v>
      </c>
      <c r="C53" s="95" t="str">
        <f>IFERROR(IF(INDEX('Youth 2'!$A:$F,MATCH('Youth Results 2'!$E53,'Youth 2'!$F:$F,0),3)&gt;0,INDEX('Youth 2'!$A:$F,MATCH('Youth Results 2'!$E53,'Youth 2'!$F:$F,0),3),""),"")</f>
        <v>Rio</v>
      </c>
      <c r="D53" s="96" t="str">
        <f>IFERROR(IF(AND(SMALL('Youth 2'!F:F,K53)&gt;1000,SMALL('Youth 2'!F:F,K53)&lt;3000),"nt",IF(SMALL('Youth 2'!F:F,K53)&gt;3000,"",SMALL('Youth 2'!F:F,K53))),"")</f>
        <v/>
      </c>
      <c r="E53" s="130" t="str">
        <f>IF(D53="nt",IFERROR(SMALL('Youth 2'!F:F,K53),""),IF(D53&gt;3000,"",IFERROR(SMALL('Youth 2'!F:F,K53),"")))</f>
        <v/>
      </c>
      <c r="G53" s="104" t="str">
        <f t="shared" si="1"/>
        <v/>
      </c>
      <c r="J53" s="139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>oco</v>
      </c>
      <c r="B54" s="95" t="str">
        <f>IFERROR(IF(INDEX('Youth 2'!$A:$F,MATCH('Youth Results 2'!$E54,'Youth 2'!$F:$F,0),2)&gt;0,INDEX('Youth 2'!$A:$F,MATCH('Youth Results 2'!$E54,'Youth 2'!$F:$F,0),2),""),"")</f>
        <v>Makayla Cross</v>
      </c>
      <c r="C54" s="95" t="str">
        <f>IFERROR(IF(INDEX('Youth 2'!$A:$F,MATCH('Youth Results 2'!$E54,'Youth 2'!$F:$F,0),3)&gt;0,INDEX('Youth 2'!$A:$F,MATCH('Youth Results 2'!$E54,'Youth 2'!$F:$F,0),3),""),"")</f>
        <v>Rio</v>
      </c>
      <c r="D54" s="96" t="str">
        <f>IFERROR(IF(AND(SMALL('Youth 2'!F:F,K54)&gt;1000,SMALL('Youth 2'!F:F,K54)&lt;3000),"nt",IF(SMALL('Youth 2'!F:F,K54)&gt;3000,"",SMALL('Youth 2'!F:F,K54))),"")</f>
        <v/>
      </c>
      <c r="E54" s="130" t="str">
        <f>IF(D54="nt",IFERROR(SMALL('Youth 2'!F:F,K54),""),IF(D54&gt;3000,"",IFERROR(SMALL('Youth 2'!F:F,K54),"")))</f>
        <v/>
      </c>
      <c r="G54" s="104" t="str">
        <f t="shared" si="1"/>
        <v/>
      </c>
      <c r="J54" s="139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>oco</v>
      </c>
      <c r="B55" s="95" t="str">
        <f>IFERROR(IF(INDEX('Youth 2'!$A:$F,MATCH('Youth Results 2'!$E55,'Youth 2'!$F:$F,0),2)&gt;0,INDEX('Youth 2'!$A:$F,MATCH('Youth Results 2'!$E55,'Youth 2'!$F:$F,0),2),""),"")</f>
        <v>Makayla Cross</v>
      </c>
      <c r="C55" s="95" t="str">
        <f>IFERROR(IF(INDEX('Youth 2'!$A:$F,MATCH('Youth Results 2'!$E55,'Youth 2'!$F:$F,0),3)&gt;0,INDEX('Youth 2'!$A:$F,MATCH('Youth Results 2'!$E55,'Youth 2'!$F:$F,0),3),""),"")</f>
        <v>Rio</v>
      </c>
      <c r="D55" s="96" t="str">
        <f>IFERROR(IF(AND(SMALL('Youth 2'!F:F,K55)&gt;1000,SMALL('Youth 2'!F:F,K55)&lt;3000),"nt",IF(SMALL('Youth 2'!F:F,K55)&gt;3000,"",SMALL('Youth 2'!F:F,K55))),"")</f>
        <v/>
      </c>
      <c r="E55" s="130" t="str">
        <f>IF(D55="nt",IFERROR(SMALL('Youth 2'!F:F,K55),""),IF(D55&gt;3000,"",IFERROR(SMALL('Youth 2'!F:F,K55),"")))</f>
        <v/>
      </c>
      <c r="G55" s="104" t="str">
        <f t="shared" si="1"/>
        <v/>
      </c>
      <c r="J55" s="139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>oco</v>
      </c>
      <c r="B56" s="95" t="str">
        <f>IFERROR(IF(INDEX('Youth 2'!$A:$F,MATCH('Youth Results 2'!$E56,'Youth 2'!$F:$F,0),2)&gt;0,INDEX('Youth 2'!$A:$F,MATCH('Youth Results 2'!$E56,'Youth 2'!$F:$F,0),2),""),"")</f>
        <v>Makayla Cross</v>
      </c>
      <c r="C56" s="95" t="str">
        <f>IFERROR(IF(INDEX('Youth 2'!$A:$F,MATCH('Youth Results 2'!$E56,'Youth 2'!$F:$F,0),3)&gt;0,INDEX('Youth 2'!$A:$F,MATCH('Youth Results 2'!$E56,'Youth 2'!$F:$F,0),3),""),"")</f>
        <v>Rio</v>
      </c>
      <c r="D56" s="96" t="str">
        <f>IFERROR(IF(AND(SMALL('Youth 2'!F:F,K56)&gt;1000,SMALL('Youth 2'!F:F,K56)&lt;3000),"nt",IF(SMALL('Youth 2'!F:F,K56)&gt;3000,"",SMALL('Youth 2'!F:F,K56))),"")</f>
        <v/>
      </c>
      <c r="E56" s="130" t="str">
        <f>IF(D56="nt",IFERROR(SMALL('Youth 2'!F:F,K56),""),IF(D56&gt;3000,"",IFERROR(SMALL('Youth 2'!F:F,K56),"")))</f>
        <v/>
      </c>
      <c r="G56" s="104" t="str">
        <f t="shared" si="1"/>
        <v/>
      </c>
      <c r="J56" s="139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>oco</v>
      </c>
      <c r="B57" s="95" t="str">
        <f>IFERROR(IF(INDEX('Youth 2'!$A:$F,MATCH('Youth Results 2'!$E57,'Youth 2'!$F:$F,0),2)&gt;0,INDEX('Youth 2'!$A:$F,MATCH('Youth Results 2'!$E57,'Youth 2'!$F:$F,0),2),""),"")</f>
        <v>Makayla Cross</v>
      </c>
      <c r="C57" s="95" t="str">
        <f>IFERROR(IF(INDEX('Youth 2'!$A:$F,MATCH('Youth Results 2'!$E57,'Youth 2'!$F:$F,0),3)&gt;0,INDEX('Youth 2'!$A:$F,MATCH('Youth Results 2'!$E57,'Youth 2'!$F:$F,0),3),""),"")</f>
        <v>Rio</v>
      </c>
      <c r="D57" s="96" t="str">
        <f>IFERROR(IF(AND(SMALL('Youth 2'!F:F,K57)&gt;1000,SMALL('Youth 2'!F:F,K57)&lt;3000),"nt",IF(SMALL('Youth 2'!F:F,K57)&gt;3000,"",SMALL('Youth 2'!F:F,K57))),"")</f>
        <v/>
      </c>
      <c r="E57" s="130" t="str">
        <f>IF(D57="nt",IFERROR(SMALL('Youth 2'!F:F,K57),""),IF(D57&gt;3000,"",IFERROR(SMALL('Youth 2'!F:F,K57),"")))</f>
        <v/>
      </c>
      <c r="G57" s="104" t="str">
        <f t="shared" si="1"/>
        <v/>
      </c>
      <c r="J57" s="139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>oco</v>
      </c>
      <c r="B58" s="95" t="str">
        <f>IFERROR(IF(INDEX('Youth 2'!$A:$F,MATCH('Youth Results 2'!$E58,'Youth 2'!$F:$F,0),2)&gt;0,INDEX('Youth 2'!$A:$F,MATCH('Youth Results 2'!$E58,'Youth 2'!$F:$F,0),2),""),"")</f>
        <v>Makayla Cross</v>
      </c>
      <c r="C58" s="95" t="str">
        <f>IFERROR(IF(INDEX('Youth 2'!$A:$F,MATCH('Youth Results 2'!$E58,'Youth 2'!$F:$F,0),3)&gt;0,INDEX('Youth 2'!$A:$F,MATCH('Youth Results 2'!$E58,'Youth 2'!$F:$F,0),3),""),"")</f>
        <v>Rio</v>
      </c>
      <c r="D58" s="96" t="str">
        <f>IFERROR(IF(AND(SMALL('Youth 2'!F:F,K58)&gt;1000,SMALL('Youth 2'!F:F,K58)&lt;3000),"nt",IF(SMALL('Youth 2'!F:F,K58)&gt;3000,"",SMALL('Youth 2'!F:F,K58))),"")</f>
        <v/>
      </c>
      <c r="E58" s="130" t="str">
        <f>IF(D58="nt",IFERROR(SMALL('Youth 2'!F:F,K58),""),IF(D58&gt;3000,"",IFERROR(SMALL('Youth 2'!F:F,K58),"")))</f>
        <v/>
      </c>
      <c r="G58" s="104" t="str">
        <f t="shared" si="1"/>
        <v/>
      </c>
      <c r="J58" s="139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>oco</v>
      </c>
      <c r="B59" s="95" t="str">
        <f>IFERROR(IF(INDEX('Youth 2'!$A:$F,MATCH('Youth Results 2'!$E59,'Youth 2'!$F:$F,0),2)&gt;0,INDEX('Youth 2'!$A:$F,MATCH('Youth Results 2'!$E59,'Youth 2'!$F:$F,0),2),""),"")</f>
        <v>Makayla Cross</v>
      </c>
      <c r="C59" s="95" t="str">
        <f>IFERROR(IF(INDEX('Youth 2'!$A:$F,MATCH('Youth Results 2'!$E59,'Youth 2'!$F:$F,0),3)&gt;0,INDEX('Youth 2'!$A:$F,MATCH('Youth Results 2'!$E59,'Youth 2'!$F:$F,0),3),""),"")</f>
        <v>Rio</v>
      </c>
      <c r="D59" s="96" t="str">
        <f>IFERROR(IF(AND(SMALL('Youth 2'!F:F,K59)&gt;1000,SMALL('Youth 2'!F:F,K59)&lt;3000),"nt",IF(SMALL('Youth 2'!F:F,K59)&gt;3000,"",SMALL('Youth 2'!F:F,K59))),"")</f>
        <v/>
      </c>
      <c r="E59" s="130" t="str">
        <f>IF(D59="nt",IFERROR(SMALL('Youth 2'!F:F,K59),""),IF(D59&gt;3000,"",IFERROR(SMALL('Youth 2'!F:F,K59),"")))</f>
        <v/>
      </c>
      <c r="G59" s="104" t="str">
        <f t="shared" si="1"/>
        <v/>
      </c>
      <c r="J59" s="139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>oco</v>
      </c>
      <c r="B60" s="95" t="str">
        <f>IFERROR(IF(INDEX('Youth 2'!$A:$F,MATCH('Youth Results 2'!$E60,'Youth 2'!$F:$F,0),2)&gt;0,INDEX('Youth 2'!$A:$F,MATCH('Youth Results 2'!$E60,'Youth 2'!$F:$F,0),2),""),"")</f>
        <v>Makayla Cross</v>
      </c>
      <c r="C60" s="95" t="str">
        <f>IFERROR(IF(INDEX('Youth 2'!$A:$F,MATCH('Youth Results 2'!$E60,'Youth 2'!$F:$F,0),3)&gt;0,INDEX('Youth 2'!$A:$F,MATCH('Youth Results 2'!$E60,'Youth 2'!$F:$F,0),3),""),"")</f>
        <v>Rio</v>
      </c>
      <c r="D60" s="96" t="str">
        <f>IFERROR(IF(AND(SMALL('Youth 2'!F:F,K60)&gt;1000,SMALL('Youth 2'!F:F,K60)&lt;3000),"nt",IF(SMALL('Youth 2'!F:F,K60)&gt;3000,"",SMALL('Youth 2'!F:F,K60))),"")</f>
        <v/>
      </c>
      <c r="E60" s="130" t="str">
        <f>IF(D60="nt",IFERROR(SMALL('Youth 2'!F:F,K60),""),IF(D60&gt;3000,"",IFERROR(SMALL('Youth 2'!F:F,K60),"")))</f>
        <v/>
      </c>
      <c r="G60" s="104" t="str">
        <f t="shared" si="1"/>
        <v/>
      </c>
      <c r="J60" s="139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>oco</v>
      </c>
      <c r="B61" s="95" t="str">
        <f>IFERROR(IF(INDEX('Youth 2'!$A:$F,MATCH('Youth Results 2'!$E61,'Youth 2'!$F:$F,0),2)&gt;0,INDEX('Youth 2'!$A:$F,MATCH('Youth Results 2'!$E61,'Youth 2'!$F:$F,0),2),""),"")</f>
        <v>Makayla Cross</v>
      </c>
      <c r="C61" s="95" t="str">
        <f>IFERROR(IF(INDEX('Youth 2'!$A:$F,MATCH('Youth Results 2'!$E61,'Youth 2'!$F:$F,0),3)&gt;0,INDEX('Youth 2'!$A:$F,MATCH('Youth Results 2'!$E61,'Youth 2'!$F:$F,0),3),""),"")</f>
        <v>Rio</v>
      </c>
      <c r="D61" s="96" t="str">
        <f>IFERROR(IF(AND(SMALL('Youth 2'!F:F,K61)&gt;1000,SMALL('Youth 2'!F:F,K61)&lt;3000),"nt",IF(SMALL('Youth 2'!F:F,K61)&gt;3000,"",SMALL('Youth 2'!F:F,K61))),"")</f>
        <v/>
      </c>
      <c r="E61" s="130" t="str">
        <f>IF(D61="nt",IFERROR(SMALL('Youth 2'!F:F,K61),""),IF(D61&gt;3000,"",IFERROR(SMALL('Youth 2'!F:F,K61),"")))</f>
        <v/>
      </c>
      <c r="G61" s="104" t="str">
        <f t="shared" si="1"/>
        <v/>
      </c>
      <c r="J61" s="139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>oco</v>
      </c>
      <c r="B62" s="95" t="str">
        <f>IFERROR(IF(INDEX('Youth 2'!$A:$F,MATCH('Youth Results 2'!$E62,'Youth 2'!$F:$F,0),2)&gt;0,INDEX('Youth 2'!$A:$F,MATCH('Youth Results 2'!$E62,'Youth 2'!$F:$F,0),2),""),"")</f>
        <v>Makayla Cross</v>
      </c>
      <c r="C62" s="95" t="str">
        <f>IFERROR(IF(INDEX('Youth 2'!$A:$F,MATCH('Youth Results 2'!$E62,'Youth 2'!$F:$F,0),3)&gt;0,INDEX('Youth 2'!$A:$F,MATCH('Youth Results 2'!$E62,'Youth 2'!$F:$F,0),3),""),"")</f>
        <v>Rio</v>
      </c>
      <c r="D62" s="96" t="str">
        <f>IFERROR(IF(AND(SMALL('Youth 2'!F:F,K62)&gt;1000,SMALL('Youth 2'!F:F,K62)&lt;3000),"nt",IF(SMALL('Youth 2'!F:F,K62)&gt;3000,"",SMALL('Youth 2'!F:F,K62))),"")</f>
        <v/>
      </c>
      <c r="E62" s="130" t="str">
        <f>IF(D62="nt",IFERROR(SMALL('Youth 2'!F:F,K62),""),IF(D62&gt;3000,"",IFERROR(SMALL('Youth 2'!F:F,K62),"")))</f>
        <v/>
      </c>
      <c r="G62" s="104" t="str">
        <f t="shared" si="1"/>
        <v/>
      </c>
      <c r="J62" s="139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>oco</v>
      </c>
      <c r="B63" s="95" t="str">
        <f>IFERROR(IF(INDEX('Youth 2'!$A:$F,MATCH('Youth Results 2'!$E63,'Youth 2'!$F:$F,0),2)&gt;0,INDEX('Youth 2'!$A:$F,MATCH('Youth Results 2'!$E63,'Youth 2'!$F:$F,0),2),""),"")</f>
        <v>Makayla Cross</v>
      </c>
      <c r="C63" s="95" t="str">
        <f>IFERROR(IF(INDEX('Youth 2'!$A:$F,MATCH('Youth Results 2'!$E63,'Youth 2'!$F:$F,0),3)&gt;0,INDEX('Youth 2'!$A:$F,MATCH('Youth Results 2'!$E63,'Youth 2'!$F:$F,0),3),""),"")</f>
        <v>Rio</v>
      </c>
      <c r="D63" s="96" t="str">
        <f>IFERROR(IF(AND(SMALL('Youth 2'!F:F,K63)&gt;1000,SMALL('Youth 2'!F:F,K63)&lt;3000),"nt",IF(SMALL('Youth 2'!F:F,K63)&gt;3000,"",SMALL('Youth 2'!F:F,K63))),"")</f>
        <v/>
      </c>
      <c r="E63" s="130" t="str">
        <f>IF(D63="nt",IFERROR(SMALL('Youth 2'!F:F,K63),""),IF(D63&gt;3000,"",IFERROR(SMALL('Youth 2'!F:F,K63),"")))</f>
        <v/>
      </c>
      <c r="G63" s="104" t="str">
        <f t="shared" si="1"/>
        <v/>
      </c>
      <c r="J63" s="139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>oco</v>
      </c>
      <c r="B64" s="95" t="str">
        <f>IFERROR(IF(INDEX('Youth 2'!$A:$F,MATCH('Youth Results 2'!$E64,'Youth 2'!$F:$F,0),2)&gt;0,INDEX('Youth 2'!$A:$F,MATCH('Youth Results 2'!$E64,'Youth 2'!$F:$F,0),2),""),"")</f>
        <v>Makayla Cross</v>
      </c>
      <c r="C64" s="95" t="str">
        <f>IFERROR(IF(INDEX('Youth 2'!$A:$F,MATCH('Youth Results 2'!$E64,'Youth 2'!$F:$F,0),3)&gt;0,INDEX('Youth 2'!$A:$F,MATCH('Youth Results 2'!$E64,'Youth 2'!$F:$F,0),3),""),"")</f>
        <v>Rio</v>
      </c>
      <c r="D64" s="96" t="str">
        <f>IFERROR(IF(AND(SMALL('Youth 2'!F:F,K64)&gt;1000,SMALL('Youth 2'!F:F,K64)&lt;3000),"nt",IF(SMALL('Youth 2'!F:F,K64)&gt;3000,"",SMALL('Youth 2'!F:F,K64))),"")</f>
        <v/>
      </c>
      <c r="E64" s="130" t="str">
        <f>IF(D64="nt",IFERROR(SMALL('Youth 2'!F:F,K64),""),IF(D64&gt;3000,"",IFERROR(SMALL('Youth 2'!F:F,K64),"")))</f>
        <v/>
      </c>
      <c r="G64" s="104" t="str">
        <f t="shared" si="1"/>
        <v/>
      </c>
      <c r="J64" s="139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>oco</v>
      </c>
      <c r="B65" s="95" t="str">
        <f>IFERROR(IF(INDEX('Youth 2'!$A:$F,MATCH('Youth Results 2'!$E65,'Youth 2'!$F:$F,0),2)&gt;0,INDEX('Youth 2'!$A:$F,MATCH('Youth Results 2'!$E65,'Youth 2'!$F:$F,0),2),""),"")</f>
        <v>Makayla Cross</v>
      </c>
      <c r="C65" s="95" t="str">
        <f>IFERROR(IF(INDEX('Youth 2'!$A:$F,MATCH('Youth Results 2'!$E65,'Youth 2'!$F:$F,0),3)&gt;0,INDEX('Youth 2'!$A:$F,MATCH('Youth Results 2'!$E65,'Youth 2'!$F:$F,0),3),""),"")</f>
        <v>Rio</v>
      </c>
      <c r="D65" s="96" t="str">
        <f>IFERROR(IF(AND(SMALL('Youth 2'!F:F,K65)&gt;1000,SMALL('Youth 2'!F:F,K65)&lt;3000),"nt",IF(SMALL('Youth 2'!F:F,K65)&gt;3000,"",SMALL('Youth 2'!F:F,K65))),"")</f>
        <v/>
      </c>
      <c r="E65" s="130" t="str">
        <f>IF(D65="nt",IFERROR(SMALL('Youth 2'!F:F,K65),""),IF(D65&gt;3000,"",IFERROR(SMALL('Youth 2'!F:F,K65),"")))</f>
        <v/>
      </c>
      <c r="G65" s="104" t="str">
        <f t="shared" si="1"/>
        <v/>
      </c>
      <c r="J65" s="139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>oco</v>
      </c>
      <c r="B66" s="95" t="str">
        <f>IFERROR(IF(INDEX('Youth 2'!$A:$F,MATCH('Youth Results 2'!$E66,'Youth 2'!$F:$F,0),2)&gt;0,INDEX('Youth 2'!$A:$F,MATCH('Youth Results 2'!$E66,'Youth 2'!$F:$F,0),2),""),"")</f>
        <v>Makayla Cross</v>
      </c>
      <c r="C66" s="95" t="str">
        <f>IFERROR(IF(INDEX('Youth 2'!$A:$F,MATCH('Youth Results 2'!$E66,'Youth 2'!$F:$F,0),3)&gt;0,INDEX('Youth 2'!$A:$F,MATCH('Youth Results 2'!$E66,'Youth 2'!$F:$F,0),3),""),"")</f>
        <v>Rio</v>
      </c>
      <c r="D66" s="96" t="str">
        <f>IFERROR(IF(AND(SMALL('Youth 2'!F:F,K66)&gt;1000,SMALL('Youth 2'!F:F,K66)&lt;3000),"nt",IF(SMALL('Youth 2'!F:F,K66)&gt;3000,"",SMALL('Youth 2'!F:F,K66))),"")</f>
        <v/>
      </c>
      <c r="E66" s="130" t="str">
        <f>IF(D66="nt",IFERROR(SMALL('Youth 2'!F:F,K66),""),IF(D66&gt;3000,"",IFERROR(SMALL('Youth 2'!F:F,K66),"")))</f>
        <v/>
      </c>
      <c r="G66" s="104" t="str">
        <f t="shared" si="1"/>
        <v/>
      </c>
      <c r="J66" s="139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>oco</v>
      </c>
      <c r="B67" s="95" t="str">
        <f>IFERROR(IF(INDEX('Youth 2'!$A:$F,MATCH('Youth Results 2'!$E67,'Youth 2'!$F:$F,0),2)&gt;0,INDEX('Youth 2'!$A:$F,MATCH('Youth Results 2'!$E67,'Youth 2'!$F:$F,0),2),""),"")</f>
        <v>Makayla Cross</v>
      </c>
      <c r="C67" s="95" t="str">
        <f>IFERROR(IF(INDEX('Youth 2'!$A:$F,MATCH('Youth Results 2'!$E67,'Youth 2'!$F:$F,0),3)&gt;0,INDEX('Youth 2'!$A:$F,MATCH('Youth Results 2'!$E67,'Youth 2'!$F:$F,0),3),""),"")</f>
        <v>Rio</v>
      </c>
      <c r="D67" s="96" t="str">
        <f>IFERROR(IF(AND(SMALL('Youth 2'!F:F,K67)&gt;1000,SMALL('Youth 2'!F:F,K67)&lt;3000),"nt",IF(SMALL('Youth 2'!F:F,K67)&gt;3000,"",SMALL('Youth 2'!F:F,K67))),"")</f>
        <v/>
      </c>
      <c r="E67" s="130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39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>oco</v>
      </c>
      <c r="B68" s="95" t="str">
        <f>IFERROR(IF(INDEX('Youth 2'!$A:$F,MATCH('Youth Results 2'!$E68,'Youth 2'!$F:$F,0),2)&gt;0,INDEX('Youth 2'!$A:$F,MATCH('Youth Results 2'!$E68,'Youth 2'!$F:$F,0),2),""),"")</f>
        <v>Makayla Cross</v>
      </c>
      <c r="C68" s="95" t="str">
        <f>IFERROR(IF(INDEX('Youth 2'!$A:$F,MATCH('Youth Results 2'!$E68,'Youth 2'!$F:$F,0),3)&gt;0,INDEX('Youth 2'!$A:$F,MATCH('Youth Results 2'!$E68,'Youth 2'!$F:$F,0),3),""),"")</f>
        <v>Rio</v>
      </c>
      <c r="D68" s="96" t="str">
        <f>IFERROR(IF(AND(SMALL('Youth 2'!F:F,K68)&gt;1000,SMALL('Youth 2'!F:F,K68)&lt;3000),"nt",IF(SMALL('Youth 2'!F:F,K68)&gt;3000,"",SMALL('Youth 2'!F:F,K68))),"")</f>
        <v/>
      </c>
      <c r="E68" s="130" t="str">
        <f>IF(D68="nt",IFERROR(SMALL('Youth 2'!F:F,K68),""),IF(D68&gt;3000,"",IFERROR(SMALL('Youth 2'!F:F,K68),"")))</f>
        <v/>
      </c>
      <c r="G68" s="104" t="str">
        <f t="shared" si="2"/>
        <v/>
      </c>
      <c r="J68" s="139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>oco</v>
      </c>
      <c r="B69" s="95" t="str">
        <f>IFERROR(IF(INDEX('Youth 2'!$A:$F,MATCH('Youth Results 2'!$E69,'Youth 2'!$F:$F,0),2)&gt;0,INDEX('Youth 2'!$A:$F,MATCH('Youth Results 2'!$E69,'Youth 2'!$F:$F,0),2),""),"")</f>
        <v>Makayla Cross</v>
      </c>
      <c r="C69" s="95" t="str">
        <f>IFERROR(IF(INDEX('Youth 2'!$A:$F,MATCH('Youth Results 2'!$E69,'Youth 2'!$F:$F,0),3)&gt;0,INDEX('Youth 2'!$A:$F,MATCH('Youth Results 2'!$E69,'Youth 2'!$F:$F,0),3),""),"")</f>
        <v>Rio</v>
      </c>
      <c r="D69" s="96" t="str">
        <f>IFERROR(IF(AND(SMALL('Youth 2'!F:F,K69)&gt;1000,SMALL('Youth 2'!F:F,K69)&lt;3000),"nt",IF(SMALL('Youth 2'!F:F,K69)&gt;3000,"",SMALL('Youth 2'!F:F,K69))),"")</f>
        <v/>
      </c>
      <c r="E69" s="130" t="str">
        <f>IF(D69="nt",IFERROR(SMALL('Youth 2'!F:F,K69),""),IF(D69&gt;3000,"",IFERROR(SMALL('Youth 2'!F:F,K69),"")))</f>
        <v/>
      </c>
      <c r="G69" s="104" t="str">
        <f t="shared" si="2"/>
        <v/>
      </c>
      <c r="J69" s="139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>oco</v>
      </c>
      <c r="B70" s="95" t="str">
        <f>IFERROR(IF(INDEX('Youth 2'!$A:$F,MATCH('Youth Results 2'!$E70,'Youth 2'!$F:$F,0),2)&gt;0,INDEX('Youth 2'!$A:$F,MATCH('Youth Results 2'!$E70,'Youth 2'!$F:$F,0),2),""),"")</f>
        <v>Makayla Cross</v>
      </c>
      <c r="C70" s="95" t="str">
        <f>IFERROR(IF(INDEX('Youth 2'!$A:$F,MATCH('Youth Results 2'!$E70,'Youth 2'!$F:$F,0),3)&gt;0,INDEX('Youth 2'!$A:$F,MATCH('Youth Results 2'!$E70,'Youth 2'!$F:$F,0),3),""),"")</f>
        <v>Rio</v>
      </c>
      <c r="D70" s="96" t="str">
        <f>IFERROR(IF(AND(SMALL('Youth 2'!F:F,K70)&gt;1000,SMALL('Youth 2'!F:F,K70)&lt;3000),"nt",IF(SMALL('Youth 2'!F:F,K70)&gt;3000,"",SMALL('Youth 2'!F:F,K70))),"")</f>
        <v/>
      </c>
      <c r="E70" s="130" t="str">
        <f>IF(D70="nt",IFERROR(SMALL('Youth 2'!F:F,K70),""),IF(D70&gt;3000,"",IFERROR(SMALL('Youth 2'!F:F,K70),"")))</f>
        <v/>
      </c>
      <c r="G70" s="104" t="str">
        <f t="shared" si="2"/>
        <v/>
      </c>
      <c r="J70" s="139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>oco</v>
      </c>
      <c r="B71" s="95" t="str">
        <f>IFERROR(IF(INDEX('Youth 2'!$A:$F,MATCH('Youth Results 2'!$E71,'Youth 2'!$F:$F,0),2)&gt;0,INDEX('Youth 2'!$A:$F,MATCH('Youth Results 2'!$E71,'Youth 2'!$F:$F,0),2),""),"")</f>
        <v>Makayla Cross</v>
      </c>
      <c r="C71" s="95" t="str">
        <f>IFERROR(IF(INDEX('Youth 2'!$A:$F,MATCH('Youth Results 2'!$E71,'Youth 2'!$F:$F,0),3)&gt;0,INDEX('Youth 2'!$A:$F,MATCH('Youth Results 2'!$E71,'Youth 2'!$F:$F,0),3),""),"")</f>
        <v>Rio</v>
      </c>
      <c r="D71" s="96" t="str">
        <f>IFERROR(IF(AND(SMALL('Youth 2'!F:F,K71)&gt;1000,SMALL('Youth 2'!F:F,K71)&lt;3000),"nt",IF(SMALL('Youth 2'!F:F,K71)&gt;3000,"",SMALL('Youth 2'!F:F,K71))),"")</f>
        <v/>
      </c>
      <c r="E71" s="130" t="str">
        <f>IF(D71="nt",IFERROR(SMALL('Youth 2'!F:F,K71),""),IF(D71&gt;3000,"",IFERROR(SMALL('Youth 2'!F:F,K71),"")))</f>
        <v/>
      </c>
      <c r="G71" s="104" t="str">
        <f t="shared" si="2"/>
        <v/>
      </c>
      <c r="J71" s="139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>oco</v>
      </c>
      <c r="B72" s="95" t="str">
        <f>IFERROR(IF(INDEX('Youth 2'!$A:$F,MATCH('Youth Results 2'!$E72,'Youth 2'!$F:$F,0),2)&gt;0,INDEX('Youth 2'!$A:$F,MATCH('Youth Results 2'!$E72,'Youth 2'!$F:$F,0),2),""),"")</f>
        <v>Makayla Cross</v>
      </c>
      <c r="C72" s="95" t="str">
        <f>IFERROR(IF(INDEX('Youth 2'!$A:$F,MATCH('Youth Results 2'!$E72,'Youth 2'!$F:$F,0),3)&gt;0,INDEX('Youth 2'!$A:$F,MATCH('Youth Results 2'!$E72,'Youth 2'!$F:$F,0),3),""),"")</f>
        <v>Rio</v>
      </c>
      <c r="D72" s="96" t="str">
        <f>IFERROR(IF(AND(SMALL('Youth 2'!F:F,K72)&gt;1000,SMALL('Youth 2'!F:F,K72)&lt;3000),"nt",IF(SMALL('Youth 2'!F:F,K72)&gt;3000,"",SMALL('Youth 2'!F:F,K72))),"")</f>
        <v/>
      </c>
      <c r="E72" s="130" t="str">
        <f>IF(D72="nt",IFERROR(SMALL('Youth 2'!F:F,K72),""),IF(D72&gt;3000,"",IFERROR(SMALL('Youth 2'!F:F,K72),"")))</f>
        <v/>
      </c>
      <c r="G72" s="104" t="str">
        <f t="shared" si="2"/>
        <v/>
      </c>
      <c r="J72" s="139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>oco</v>
      </c>
      <c r="B73" s="95" t="str">
        <f>IFERROR(IF(INDEX('Youth 2'!$A:$F,MATCH('Youth Results 2'!$E73,'Youth 2'!$F:$F,0),2)&gt;0,INDEX('Youth 2'!$A:$F,MATCH('Youth Results 2'!$E73,'Youth 2'!$F:$F,0),2),""),"")</f>
        <v>Makayla Cross</v>
      </c>
      <c r="C73" s="95" t="str">
        <f>IFERROR(IF(INDEX('Youth 2'!$A:$F,MATCH('Youth Results 2'!$E73,'Youth 2'!$F:$F,0),3)&gt;0,INDEX('Youth 2'!$A:$F,MATCH('Youth Results 2'!$E73,'Youth 2'!$F:$F,0),3),""),"")</f>
        <v>Rio</v>
      </c>
      <c r="D73" s="96" t="str">
        <f>IFERROR(IF(AND(SMALL('Youth 2'!F:F,K73)&gt;1000,SMALL('Youth 2'!F:F,K73)&lt;3000),"nt",IF(SMALL('Youth 2'!F:F,K73)&gt;3000,"",SMALL('Youth 2'!F:F,K73))),"")</f>
        <v/>
      </c>
      <c r="E73" s="130" t="str">
        <f>IF(D73="nt",IFERROR(SMALL('Youth 2'!F:F,K73),""),IF(D73&gt;3000,"",IFERROR(SMALL('Youth 2'!F:F,K73),"")))</f>
        <v/>
      </c>
      <c r="G73" s="104" t="str">
        <f t="shared" si="2"/>
        <v/>
      </c>
      <c r="J73" s="139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>oco</v>
      </c>
      <c r="B74" s="95" t="str">
        <f>IFERROR(IF(INDEX('Youth 2'!$A:$F,MATCH('Youth Results 2'!$E74,'Youth 2'!$F:$F,0),2)&gt;0,INDEX('Youth 2'!$A:$F,MATCH('Youth Results 2'!$E74,'Youth 2'!$F:$F,0),2),""),"")</f>
        <v>Makayla Cross</v>
      </c>
      <c r="C74" s="95" t="str">
        <f>IFERROR(IF(INDEX('Youth 2'!$A:$F,MATCH('Youth Results 2'!$E74,'Youth 2'!$F:$F,0),3)&gt;0,INDEX('Youth 2'!$A:$F,MATCH('Youth Results 2'!$E74,'Youth 2'!$F:$F,0),3),""),"")</f>
        <v>Rio</v>
      </c>
      <c r="D74" s="96" t="str">
        <f>IFERROR(IF(AND(SMALL('Youth 2'!F:F,K74)&gt;1000,SMALL('Youth 2'!F:F,K74)&lt;3000),"nt",IF(SMALL('Youth 2'!F:F,K74)&gt;3000,"",SMALL('Youth 2'!F:F,K74))),"")</f>
        <v/>
      </c>
      <c r="E74" s="130" t="str">
        <f>IF(D74="nt",IFERROR(SMALL('Youth 2'!F:F,K74),""),IF(D74&gt;3000,"",IFERROR(SMALL('Youth 2'!F:F,K74),"")))</f>
        <v/>
      </c>
      <c r="G74" s="104" t="str">
        <f t="shared" si="2"/>
        <v/>
      </c>
      <c r="J74" s="139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>oco</v>
      </c>
      <c r="B75" s="95" t="str">
        <f>IFERROR(IF(INDEX('Youth 2'!$A:$F,MATCH('Youth Results 2'!$E75,'Youth 2'!$F:$F,0),2)&gt;0,INDEX('Youth 2'!$A:$F,MATCH('Youth Results 2'!$E75,'Youth 2'!$F:$F,0),2),""),"")</f>
        <v>Makayla Cross</v>
      </c>
      <c r="C75" s="95" t="str">
        <f>IFERROR(IF(INDEX('Youth 2'!$A:$F,MATCH('Youth Results 2'!$E75,'Youth 2'!$F:$F,0),3)&gt;0,INDEX('Youth 2'!$A:$F,MATCH('Youth Results 2'!$E75,'Youth 2'!$F:$F,0),3),""),"")</f>
        <v>Rio</v>
      </c>
      <c r="D75" s="96" t="str">
        <f>IFERROR(IF(AND(SMALL('Youth 2'!F:F,K75)&gt;1000,SMALL('Youth 2'!F:F,K75)&lt;3000),"nt",IF(SMALL('Youth 2'!F:F,K75)&gt;3000,"",SMALL('Youth 2'!F:F,K75))),"")</f>
        <v/>
      </c>
      <c r="E75" s="130" t="str">
        <f>IF(D75="nt",IFERROR(SMALL('Youth 2'!F:F,K75),""),IF(D75&gt;3000,"",IFERROR(SMALL('Youth 2'!F:F,K75),"")))</f>
        <v/>
      </c>
      <c r="G75" s="104" t="str">
        <f t="shared" si="2"/>
        <v/>
      </c>
      <c r="J75" s="139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>oco</v>
      </c>
      <c r="B76" s="95" t="str">
        <f>IFERROR(IF(INDEX('Youth 2'!$A:$F,MATCH('Youth Results 2'!$E76,'Youth 2'!$F:$F,0),2)&gt;0,INDEX('Youth 2'!$A:$F,MATCH('Youth Results 2'!$E76,'Youth 2'!$F:$F,0),2),""),"")</f>
        <v>Makayla Cross</v>
      </c>
      <c r="C76" s="95" t="str">
        <f>IFERROR(IF(INDEX('Youth 2'!$A:$F,MATCH('Youth Results 2'!$E76,'Youth 2'!$F:$F,0),3)&gt;0,INDEX('Youth 2'!$A:$F,MATCH('Youth Results 2'!$E76,'Youth 2'!$F:$F,0),3),""),"")</f>
        <v>Rio</v>
      </c>
      <c r="D76" s="96" t="str">
        <f>IFERROR(IF(AND(SMALL('Youth 2'!F:F,K76)&gt;1000,SMALL('Youth 2'!F:F,K76)&lt;3000),"nt",IF(SMALL('Youth 2'!F:F,K76)&gt;3000,"",SMALL('Youth 2'!F:F,K76))),"")</f>
        <v/>
      </c>
      <c r="E76" s="130" t="str">
        <f>IF(D76="nt",IFERROR(SMALL('Youth 2'!F:F,K76),""),IF(D76&gt;3000,"",IFERROR(SMALL('Youth 2'!F:F,K76),"")))</f>
        <v/>
      </c>
      <c r="G76" s="104" t="str">
        <f t="shared" si="2"/>
        <v/>
      </c>
      <c r="J76" s="139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>oco</v>
      </c>
      <c r="B77" s="95" t="str">
        <f>IFERROR(IF(INDEX('Youth 2'!$A:$F,MATCH('Youth Results 2'!$E77,'Youth 2'!$F:$F,0),2)&gt;0,INDEX('Youth 2'!$A:$F,MATCH('Youth Results 2'!$E77,'Youth 2'!$F:$F,0),2),""),"")</f>
        <v>Makayla Cross</v>
      </c>
      <c r="C77" s="95" t="str">
        <f>IFERROR(IF(INDEX('Youth 2'!$A:$F,MATCH('Youth Results 2'!$E77,'Youth 2'!$F:$F,0),3)&gt;0,INDEX('Youth 2'!$A:$F,MATCH('Youth Results 2'!$E77,'Youth 2'!$F:$F,0),3),""),"")</f>
        <v>Rio</v>
      </c>
      <c r="D77" s="96" t="str">
        <f>IFERROR(IF(AND(SMALL('Youth 2'!F:F,K77)&gt;1000,SMALL('Youth 2'!F:F,K77)&lt;3000),"nt",IF(SMALL('Youth 2'!F:F,K77)&gt;3000,"",SMALL('Youth 2'!F:F,K77))),"")</f>
        <v/>
      </c>
      <c r="E77" s="130" t="str">
        <f>IF(D77="nt",IFERROR(SMALL('Youth 2'!F:F,K77),""),IF(D77&gt;3000,"",IFERROR(SMALL('Youth 2'!F:F,K77),"")))</f>
        <v/>
      </c>
      <c r="G77" s="104" t="str">
        <f t="shared" si="2"/>
        <v/>
      </c>
      <c r="J77" s="139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>oco</v>
      </c>
      <c r="B78" s="95" t="str">
        <f>IFERROR(IF(INDEX('Youth 2'!$A:$F,MATCH('Youth Results 2'!$E78,'Youth 2'!$F:$F,0),2)&gt;0,INDEX('Youth 2'!$A:$F,MATCH('Youth Results 2'!$E78,'Youth 2'!$F:$F,0),2),""),"")</f>
        <v>Makayla Cross</v>
      </c>
      <c r="C78" s="95" t="str">
        <f>IFERROR(IF(INDEX('Youth 2'!$A:$F,MATCH('Youth Results 2'!$E78,'Youth 2'!$F:$F,0),3)&gt;0,INDEX('Youth 2'!$A:$F,MATCH('Youth Results 2'!$E78,'Youth 2'!$F:$F,0),3),""),"")</f>
        <v>Rio</v>
      </c>
      <c r="D78" s="96" t="str">
        <f>IFERROR(IF(AND(SMALL('Youth 2'!F:F,K78)&gt;1000,SMALL('Youth 2'!F:F,K78)&lt;3000),"nt",IF(SMALL('Youth 2'!F:F,K78)&gt;3000,"",SMALL('Youth 2'!F:F,K78))),"")</f>
        <v/>
      </c>
      <c r="E78" s="130" t="str">
        <f>IF(D78="nt",IFERROR(SMALL('Youth 2'!F:F,K78),""),IF(D78&gt;3000,"",IFERROR(SMALL('Youth 2'!F:F,K78),"")))</f>
        <v/>
      </c>
      <c r="G78" s="104" t="str">
        <f t="shared" si="2"/>
        <v/>
      </c>
      <c r="J78" s="139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>oco</v>
      </c>
      <c r="B79" s="95" t="str">
        <f>IFERROR(IF(INDEX('Youth 2'!$A:$F,MATCH('Youth Results 2'!$E79,'Youth 2'!$F:$F,0),2)&gt;0,INDEX('Youth 2'!$A:$F,MATCH('Youth Results 2'!$E79,'Youth 2'!$F:$F,0),2),""),"")</f>
        <v>Makayla Cross</v>
      </c>
      <c r="C79" s="95" t="str">
        <f>IFERROR(IF(INDEX('Youth 2'!$A:$F,MATCH('Youth Results 2'!$E79,'Youth 2'!$F:$F,0),3)&gt;0,INDEX('Youth 2'!$A:$F,MATCH('Youth Results 2'!$E79,'Youth 2'!$F:$F,0),3),""),"")</f>
        <v>Rio</v>
      </c>
      <c r="D79" s="96" t="str">
        <f>IFERROR(IF(AND(SMALL('Youth 2'!F:F,K79)&gt;1000,SMALL('Youth 2'!F:F,K79)&lt;3000),"nt",IF(SMALL('Youth 2'!F:F,K79)&gt;3000,"",SMALL('Youth 2'!F:F,K79))),"")</f>
        <v/>
      </c>
      <c r="E79" s="130" t="str">
        <f>IF(D79="nt",IFERROR(SMALL('Youth 2'!F:F,K79),""),IF(D79&gt;3000,"",IFERROR(SMALL('Youth 2'!F:F,K79),"")))</f>
        <v/>
      </c>
      <c r="G79" s="104" t="str">
        <f t="shared" si="2"/>
        <v/>
      </c>
      <c r="J79" s="139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>oco</v>
      </c>
      <c r="B80" s="95" t="str">
        <f>IFERROR(IF(INDEX('Youth 2'!$A:$F,MATCH('Youth Results 2'!$E80,'Youth 2'!$F:$F,0),2)&gt;0,INDEX('Youth 2'!$A:$F,MATCH('Youth Results 2'!$E80,'Youth 2'!$F:$F,0),2),""),"")</f>
        <v>Makayla Cross</v>
      </c>
      <c r="C80" s="95" t="str">
        <f>IFERROR(IF(INDEX('Youth 2'!$A:$F,MATCH('Youth Results 2'!$E80,'Youth 2'!$F:$F,0),3)&gt;0,INDEX('Youth 2'!$A:$F,MATCH('Youth Results 2'!$E80,'Youth 2'!$F:$F,0),3),""),"")</f>
        <v>Rio</v>
      </c>
      <c r="D80" s="96" t="str">
        <f>IFERROR(IF(AND(SMALL('Youth 2'!F:F,K80)&gt;1000,SMALL('Youth 2'!F:F,K80)&lt;3000),"nt",IF(SMALL('Youth 2'!F:F,K80)&gt;3000,"",SMALL('Youth 2'!F:F,K80))),"")</f>
        <v/>
      </c>
      <c r="E80" s="130" t="str">
        <f>IF(D80="nt",IFERROR(SMALL('Youth 2'!F:F,K80),""),IF(D80&gt;3000,"",IFERROR(SMALL('Youth 2'!F:F,K80),"")))</f>
        <v/>
      </c>
      <c r="G80" s="104" t="str">
        <f t="shared" si="2"/>
        <v/>
      </c>
      <c r="J80" s="139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>oco</v>
      </c>
      <c r="B81" s="95" t="str">
        <f>IFERROR(IF(INDEX('Youth 2'!$A:$F,MATCH('Youth Results 2'!$E81,'Youth 2'!$F:$F,0),2)&gt;0,INDEX('Youth 2'!$A:$F,MATCH('Youth Results 2'!$E81,'Youth 2'!$F:$F,0),2),""),"")</f>
        <v>Makayla Cross</v>
      </c>
      <c r="C81" s="95" t="str">
        <f>IFERROR(IF(INDEX('Youth 2'!$A:$F,MATCH('Youth Results 2'!$E81,'Youth 2'!$F:$F,0),3)&gt;0,INDEX('Youth 2'!$A:$F,MATCH('Youth Results 2'!$E81,'Youth 2'!$F:$F,0),3),""),"")</f>
        <v>Rio</v>
      </c>
      <c r="D81" s="96" t="str">
        <f>IFERROR(IF(AND(SMALL('Youth 2'!F:F,K81)&gt;1000,SMALL('Youth 2'!F:F,K81)&lt;3000),"nt",IF(SMALL('Youth 2'!F:F,K81)&gt;3000,"",SMALL('Youth 2'!F:F,K81))),"")</f>
        <v/>
      </c>
      <c r="E81" s="130" t="str">
        <f>IF(D81="nt",IFERROR(SMALL('Youth 2'!F:F,K81),""),IF(D81&gt;3000,"",IFERROR(SMALL('Youth 2'!F:F,K81),"")))</f>
        <v/>
      </c>
      <c r="G81" s="104" t="str">
        <f t="shared" si="2"/>
        <v/>
      </c>
      <c r="J81" s="139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>oco</v>
      </c>
      <c r="B82" s="95" t="str">
        <f>IFERROR(IF(INDEX('Youth 2'!$A:$F,MATCH('Youth Results 2'!$E82,'Youth 2'!$F:$F,0),2)&gt;0,INDEX('Youth 2'!$A:$F,MATCH('Youth Results 2'!$E82,'Youth 2'!$F:$F,0),2),""),"")</f>
        <v>Makayla Cross</v>
      </c>
      <c r="C82" s="95" t="str">
        <f>IFERROR(IF(INDEX('Youth 2'!$A:$F,MATCH('Youth Results 2'!$E82,'Youth 2'!$F:$F,0),3)&gt;0,INDEX('Youth 2'!$A:$F,MATCH('Youth Results 2'!$E82,'Youth 2'!$F:$F,0),3),""),"")</f>
        <v>Rio</v>
      </c>
      <c r="D82" s="96" t="str">
        <f>IFERROR(IF(AND(SMALL('Youth 2'!F:F,K82)&gt;1000,SMALL('Youth 2'!F:F,K82)&lt;3000),"nt",IF(SMALL('Youth 2'!F:F,K82)&gt;3000,"",SMALL('Youth 2'!F:F,K82))),"")</f>
        <v/>
      </c>
      <c r="E82" s="130" t="str">
        <f>IF(D82="nt",IFERROR(SMALL('Youth 2'!F:F,K82),""),IF(D82&gt;3000,"",IFERROR(SMALL('Youth 2'!F:F,K82),"")))</f>
        <v/>
      </c>
      <c r="G82" s="104" t="str">
        <f t="shared" si="2"/>
        <v/>
      </c>
      <c r="J82" s="139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>oco</v>
      </c>
      <c r="B83" s="95" t="str">
        <f>IFERROR(IF(INDEX('Youth 2'!$A:$F,MATCH('Youth Results 2'!$E83,'Youth 2'!$F:$F,0),2)&gt;0,INDEX('Youth 2'!$A:$F,MATCH('Youth Results 2'!$E83,'Youth 2'!$F:$F,0),2),""),"")</f>
        <v>Makayla Cross</v>
      </c>
      <c r="C83" s="95" t="str">
        <f>IFERROR(IF(INDEX('Youth 2'!$A:$F,MATCH('Youth Results 2'!$E83,'Youth 2'!$F:$F,0),3)&gt;0,INDEX('Youth 2'!$A:$F,MATCH('Youth Results 2'!$E83,'Youth 2'!$F:$F,0),3),""),"")</f>
        <v>Rio</v>
      </c>
      <c r="D83" s="96" t="str">
        <f>IFERROR(IF(AND(SMALL('Youth 2'!F:F,K83)&gt;1000,SMALL('Youth 2'!F:F,K83)&lt;3000),"nt",IF(SMALL('Youth 2'!F:F,K83)&gt;3000,"",SMALL('Youth 2'!F:F,K83))),"")</f>
        <v/>
      </c>
      <c r="E83" s="130" t="str">
        <f>IF(D83="nt",IFERROR(SMALL('Youth 2'!F:F,K83),""),IF(D83&gt;3000,"",IFERROR(SMALL('Youth 2'!F:F,K83),"")))</f>
        <v/>
      </c>
      <c r="G83" s="104" t="str">
        <f t="shared" si="2"/>
        <v/>
      </c>
      <c r="J83" s="139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>oco</v>
      </c>
      <c r="B84" s="95" t="str">
        <f>IFERROR(IF(INDEX('Youth 2'!$A:$F,MATCH('Youth Results 2'!$E84,'Youth 2'!$F:$F,0),2)&gt;0,INDEX('Youth 2'!$A:$F,MATCH('Youth Results 2'!$E84,'Youth 2'!$F:$F,0),2),""),"")</f>
        <v>Makayla Cross</v>
      </c>
      <c r="C84" s="95" t="str">
        <f>IFERROR(IF(INDEX('Youth 2'!$A:$F,MATCH('Youth Results 2'!$E84,'Youth 2'!$F:$F,0),3)&gt;0,INDEX('Youth 2'!$A:$F,MATCH('Youth Results 2'!$E84,'Youth 2'!$F:$F,0),3),""),"")</f>
        <v>Rio</v>
      </c>
      <c r="D84" s="96" t="str">
        <f>IFERROR(IF(AND(SMALL('Youth 2'!F:F,K84)&gt;1000,SMALL('Youth 2'!F:F,K84)&lt;3000),"nt",IF(SMALL('Youth 2'!F:F,K84)&gt;3000,"",SMALL('Youth 2'!F:F,K84))),"")</f>
        <v/>
      </c>
      <c r="E84" s="130" t="str">
        <f>IF(D84="nt",IFERROR(SMALL('Youth 2'!F:F,K84),""),IF(D84&gt;3000,"",IFERROR(SMALL('Youth 2'!F:F,K84),"")))</f>
        <v/>
      </c>
      <c r="G84" s="104" t="str">
        <f t="shared" si="2"/>
        <v/>
      </c>
      <c r="J84" s="139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>oco</v>
      </c>
      <c r="B85" s="95" t="str">
        <f>IFERROR(IF(INDEX('Youth 2'!$A:$F,MATCH('Youth Results 2'!$E85,'Youth 2'!$F:$F,0),2)&gt;0,INDEX('Youth 2'!$A:$F,MATCH('Youth Results 2'!$E85,'Youth 2'!$F:$F,0),2),""),"")</f>
        <v>Makayla Cross</v>
      </c>
      <c r="C85" s="95" t="str">
        <f>IFERROR(IF(INDEX('Youth 2'!$A:$F,MATCH('Youth Results 2'!$E85,'Youth 2'!$F:$F,0),3)&gt;0,INDEX('Youth 2'!$A:$F,MATCH('Youth Results 2'!$E85,'Youth 2'!$F:$F,0),3),""),"")</f>
        <v>Rio</v>
      </c>
      <c r="D85" s="96" t="str">
        <f>IFERROR(IF(AND(SMALL('Youth 2'!F:F,K85)&gt;1000,SMALL('Youth 2'!F:F,K85)&lt;3000),"nt",IF(SMALL('Youth 2'!F:F,K85)&gt;3000,"",SMALL('Youth 2'!F:F,K85))),"")</f>
        <v/>
      </c>
      <c r="E85" s="130" t="str">
        <f>IF(D85="nt",IFERROR(SMALL('Youth 2'!F:F,K85),""),IF(D85&gt;3000,"",IFERROR(SMALL('Youth 2'!F:F,K85),"")))</f>
        <v/>
      </c>
      <c r="G85" s="104" t="str">
        <f t="shared" si="2"/>
        <v/>
      </c>
      <c r="J85" s="139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>oco</v>
      </c>
      <c r="B86" s="95" t="str">
        <f>IFERROR(IF(INDEX('Youth 2'!$A:$F,MATCH('Youth Results 2'!$E86,'Youth 2'!$F:$F,0),2)&gt;0,INDEX('Youth 2'!$A:$F,MATCH('Youth Results 2'!$E86,'Youth 2'!$F:$F,0),2),""),"")</f>
        <v>Makayla Cross</v>
      </c>
      <c r="C86" s="95" t="str">
        <f>IFERROR(IF(INDEX('Youth 2'!$A:$F,MATCH('Youth Results 2'!$E86,'Youth 2'!$F:$F,0),3)&gt;0,INDEX('Youth 2'!$A:$F,MATCH('Youth Results 2'!$E86,'Youth 2'!$F:$F,0),3),""),"")</f>
        <v>Rio</v>
      </c>
      <c r="D86" s="96" t="str">
        <f>IFERROR(IF(AND(SMALL('Youth 2'!F:F,K86)&gt;1000,SMALL('Youth 2'!F:F,K86)&lt;3000),"nt",IF(SMALL('Youth 2'!F:F,K86)&gt;3000,"",SMALL('Youth 2'!F:F,K86))),"")</f>
        <v/>
      </c>
      <c r="E86" s="130" t="str">
        <f>IF(D86="nt",IFERROR(SMALL('Youth 2'!F:F,K86),""),IF(D86&gt;3000,"",IFERROR(SMALL('Youth 2'!F:F,K86),"")))</f>
        <v/>
      </c>
      <c r="G86" s="104" t="str">
        <f t="shared" si="2"/>
        <v/>
      </c>
      <c r="J86" s="139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>oco</v>
      </c>
      <c r="B87" s="95" t="str">
        <f>IFERROR(IF(INDEX('Youth 2'!$A:$F,MATCH('Youth Results 2'!$E87,'Youth 2'!$F:$F,0),2)&gt;0,INDEX('Youth 2'!$A:$F,MATCH('Youth Results 2'!$E87,'Youth 2'!$F:$F,0),2),""),"")</f>
        <v>Makayla Cross</v>
      </c>
      <c r="C87" s="95" t="str">
        <f>IFERROR(IF(INDEX('Youth 2'!$A:$F,MATCH('Youth Results 2'!$E87,'Youth 2'!$F:$F,0),3)&gt;0,INDEX('Youth 2'!$A:$F,MATCH('Youth Results 2'!$E87,'Youth 2'!$F:$F,0),3),""),"")</f>
        <v>Rio</v>
      </c>
      <c r="D87" s="96" t="str">
        <f>IFERROR(IF(AND(SMALL('Youth 2'!F:F,K87)&gt;1000,SMALL('Youth 2'!F:F,K87)&lt;3000),"nt",IF(SMALL('Youth 2'!F:F,K87)&gt;3000,"",SMALL('Youth 2'!F:F,K87))),"")</f>
        <v/>
      </c>
      <c r="E87" s="130" t="str">
        <f>IF(D87="nt",IFERROR(SMALL('Youth 2'!F:F,K87),""),IF(D87&gt;3000,"",IFERROR(SMALL('Youth 2'!F:F,K87),"")))</f>
        <v/>
      </c>
      <c r="G87" s="104" t="str">
        <f t="shared" si="2"/>
        <v/>
      </c>
      <c r="J87" s="139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>oco</v>
      </c>
      <c r="B88" s="95" t="str">
        <f>IFERROR(IF(INDEX('Youth 2'!$A:$F,MATCH('Youth Results 2'!$E88,'Youth 2'!$F:$F,0),2)&gt;0,INDEX('Youth 2'!$A:$F,MATCH('Youth Results 2'!$E88,'Youth 2'!$F:$F,0),2),""),"")</f>
        <v>Makayla Cross</v>
      </c>
      <c r="C88" s="95" t="str">
        <f>IFERROR(IF(INDEX('Youth 2'!$A:$F,MATCH('Youth Results 2'!$E88,'Youth 2'!$F:$F,0),3)&gt;0,INDEX('Youth 2'!$A:$F,MATCH('Youth Results 2'!$E88,'Youth 2'!$F:$F,0),3),""),"")</f>
        <v>Rio</v>
      </c>
      <c r="D88" s="96" t="str">
        <f>IFERROR(IF(AND(SMALL('Youth 2'!F:F,K88)&gt;1000,SMALL('Youth 2'!F:F,K88)&lt;3000),"nt",IF(SMALL('Youth 2'!F:F,K88)&gt;3000,"",SMALL('Youth 2'!F:F,K88))),"")</f>
        <v/>
      </c>
      <c r="E88" s="130" t="str">
        <f>IF(D88="nt",IFERROR(SMALL('Youth 2'!F:F,K88),""),IF(D88&gt;3000,"",IFERROR(SMALL('Youth 2'!F:F,K88),"")))</f>
        <v/>
      </c>
      <c r="G88" s="104" t="str">
        <f t="shared" si="2"/>
        <v/>
      </c>
      <c r="J88" s="139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>oco</v>
      </c>
      <c r="B89" s="95" t="str">
        <f>IFERROR(IF(INDEX('Youth 2'!$A:$F,MATCH('Youth Results 2'!$E89,'Youth 2'!$F:$F,0),2)&gt;0,INDEX('Youth 2'!$A:$F,MATCH('Youth Results 2'!$E89,'Youth 2'!$F:$F,0),2),""),"")</f>
        <v>Makayla Cross</v>
      </c>
      <c r="C89" s="95" t="str">
        <f>IFERROR(IF(INDEX('Youth 2'!$A:$F,MATCH('Youth Results 2'!$E89,'Youth 2'!$F:$F,0),3)&gt;0,INDEX('Youth 2'!$A:$F,MATCH('Youth Results 2'!$E89,'Youth 2'!$F:$F,0),3),""),"")</f>
        <v>Rio</v>
      </c>
      <c r="D89" s="96" t="str">
        <f>IFERROR(IF(AND(SMALL('Youth 2'!F:F,K89)&gt;1000,SMALL('Youth 2'!F:F,K89)&lt;3000),"nt",IF(SMALL('Youth 2'!F:F,K89)&gt;3000,"",SMALL('Youth 2'!F:F,K89))),"")</f>
        <v/>
      </c>
      <c r="E89" s="130" t="str">
        <f>IF(D89="nt",IFERROR(SMALL('Youth 2'!F:F,K89),""),IF(D89&gt;3000,"",IFERROR(SMALL('Youth 2'!F:F,K89),"")))</f>
        <v/>
      </c>
      <c r="G89" s="104" t="str">
        <f t="shared" si="2"/>
        <v/>
      </c>
      <c r="J89" s="139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>oco</v>
      </c>
      <c r="B90" s="95" t="str">
        <f>IFERROR(IF(INDEX('Youth 2'!$A:$F,MATCH('Youth Results 2'!$E90,'Youth 2'!$F:$F,0),2)&gt;0,INDEX('Youth 2'!$A:$F,MATCH('Youth Results 2'!$E90,'Youth 2'!$F:$F,0),2),""),"")</f>
        <v>Makayla Cross</v>
      </c>
      <c r="C90" s="95" t="str">
        <f>IFERROR(IF(INDEX('Youth 2'!$A:$F,MATCH('Youth Results 2'!$E90,'Youth 2'!$F:$F,0),3)&gt;0,INDEX('Youth 2'!$A:$F,MATCH('Youth Results 2'!$E90,'Youth 2'!$F:$F,0),3),""),"")</f>
        <v>Rio</v>
      </c>
      <c r="D90" s="96" t="str">
        <f>IFERROR(IF(AND(SMALL('Youth 2'!F:F,K90)&gt;1000,SMALL('Youth 2'!F:F,K90)&lt;3000),"nt",IF(SMALL('Youth 2'!F:F,K90)&gt;3000,"",SMALL('Youth 2'!F:F,K90))),"")</f>
        <v/>
      </c>
      <c r="E90" s="130" t="str">
        <f>IF(D90="nt",IFERROR(SMALL('Youth 2'!F:F,K90),""),IF(D90&gt;3000,"",IFERROR(SMALL('Youth 2'!F:F,K90),"")))</f>
        <v/>
      </c>
      <c r="G90" s="104" t="str">
        <f t="shared" si="2"/>
        <v/>
      </c>
      <c r="J90" s="139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>oco</v>
      </c>
      <c r="B91" s="95" t="str">
        <f>IFERROR(IF(INDEX('Youth 2'!$A:$F,MATCH('Youth Results 2'!$E91,'Youth 2'!$F:$F,0),2)&gt;0,INDEX('Youth 2'!$A:$F,MATCH('Youth Results 2'!$E91,'Youth 2'!$F:$F,0),2),""),"")</f>
        <v>Makayla Cross</v>
      </c>
      <c r="C91" s="95" t="str">
        <f>IFERROR(IF(INDEX('Youth 2'!$A:$F,MATCH('Youth Results 2'!$E91,'Youth 2'!$F:$F,0),3)&gt;0,INDEX('Youth 2'!$A:$F,MATCH('Youth Results 2'!$E91,'Youth 2'!$F:$F,0),3),""),"")</f>
        <v>Rio</v>
      </c>
      <c r="D91" s="96" t="str">
        <f>IFERROR(IF(AND(SMALL('Youth 2'!F:F,K91)&gt;1000,SMALL('Youth 2'!F:F,K91)&lt;3000),"nt",IF(SMALL('Youth 2'!F:F,K91)&gt;3000,"",SMALL('Youth 2'!F:F,K91))),"")</f>
        <v/>
      </c>
      <c r="E91" s="130" t="str">
        <f>IF(D91="nt",IFERROR(SMALL('Youth 2'!F:F,K91),""),IF(D91&gt;3000,"",IFERROR(SMALL('Youth 2'!F:F,K91),"")))</f>
        <v/>
      </c>
      <c r="G91" s="104" t="str">
        <f t="shared" si="2"/>
        <v/>
      </c>
      <c r="J91" s="139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>oco</v>
      </c>
      <c r="B92" s="95" t="str">
        <f>IFERROR(IF(INDEX('Youth 2'!$A:$F,MATCH('Youth Results 2'!$E92,'Youth 2'!$F:$F,0),2)&gt;0,INDEX('Youth 2'!$A:$F,MATCH('Youth Results 2'!$E92,'Youth 2'!$F:$F,0),2),""),"")</f>
        <v>Makayla Cross</v>
      </c>
      <c r="C92" s="95" t="str">
        <f>IFERROR(IF(INDEX('Youth 2'!$A:$F,MATCH('Youth Results 2'!$E92,'Youth 2'!$F:$F,0),3)&gt;0,INDEX('Youth 2'!$A:$F,MATCH('Youth Results 2'!$E92,'Youth 2'!$F:$F,0),3),""),"")</f>
        <v>Rio</v>
      </c>
      <c r="D92" s="96" t="str">
        <f>IFERROR(IF(AND(SMALL('Youth 2'!F:F,K92)&gt;1000,SMALL('Youth 2'!F:F,K92)&lt;3000),"nt",IF(SMALL('Youth 2'!F:F,K92)&gt;3000,"",SMALL('Youth 2'!F:F,K92))),"")</f>
        <v/>
      </c>
      <c r="E92" s="130" t="str">
        <f>IF(D92="nt",IFERROR(SMALL('Youth 2'!F:F,K92),""),IF(D92&gt;3000,"",IFERROR(SMALL('Youth 2'!F:F,K92),"")))</f>
        <v/>
      </c>
      <c r="G92" s="104" t="str">
        <f t="shared" si="2"/>
        <v/>
      </c>
      <c r="J92" s="139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>oco</v>
      </c>
      <c r="B93" s="95" t="str">
        <f>IFERROR(IF(INDEX('Youth 2'!$A:$F,MATCH('Youth Results 2'!$E93,'Youth 2'!$F:$F,0),2)&gt;0,INDEX('Youth 2'!$A:$F,MATCH('Youth Results 2'!$E93,'Youth 2'!$F:$F,0),2),""),"")</f>
        <v>Makayla Cross</v>
      </c>
      <c r="C93" s="95" t="str">
        <f>IFERROR(IF(INDEX('Youth 2'!$A:$F,MATCH('Youth Results 2'!$E93,'Youth 2'!$F:$F,0),3)&gt;0,INDEX('Youth 2'!$A:$F,MATCH('Youth Results 2'!$E93,'Youth 2'!$F:$F,0),3),""),"")</f>
        <v>Rio</v>
      </c>
      <c r="D93" s="96" t="str">
        <f>IFERROR(IF(AND(SMALL('Youth 2'!F:F,K93)&gt;1000,SMALL('Youth 2'!F:F,K93)&lt;3000),"nt",IF(SMALL('Youth 2'!F:F,K93)&gt;3000,"",SMALL('Youth 2'!F:F,K93))),"")</f>
        <v/>
      </c>
      <c r="E93" s="130" t="str">
        <f>IF(D93="nt",IFERROR(SMALL('Youth 2'!F:F,K93),""),IF(D93&gt;3000,"",IFERROR(SMALL('Youth 2'!F:F,K93),"")))</f>
        <v/>
      </c>
      <c r="G93" s="104" t="str">
        <f t="shared" si="2"/>
        <v/>
      </c>
      <c r="J93" s="139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>oco</v>
      </c>
      <c r="B94" s="95" t="str">
        <f>IFERROR(IF(INDEX('Youth 2'!$A:$F,MATCH('Youth Results 2'!$E94,'Youth 2'!$F:$F,0),2)&gt;0,INDEX('Youth 2'!$A:$F,MATCH('Youth Results 2'!$E94,'Youth 2'!$F:$F,0),2),""),"")</f>
        <v>Makayla Cross</v>
      </c>
      <c r="C94" s="95" t="str">
        <f>IFERROR(IF(INDEX('Youth 2'!$A:$F,MATCH('Youth Results 2'!$E94,'Youth 2'!$F:$F,0),3)&gt;0,INDEX('Youth 2'!$A:$F,MATCH('Youth Results 2'!$E94,'Youth 2'!$F:$F,0),3),""),"")</f>
        <v>Rio</v>
      </c>
      <c r="D94" s="96" t="str">
        <f>IFERROR(IF(AND(SMALL('Youth 2'!F:F,K94)&gt;1000,SMALL('Youth 2'!F:F,K94)&lt;3000),"nt",IF(SMALL('Youth 2'!F:F,K94)&gt;3000,"",SMALL('Youth 2'!F:F,K94))),"")</f>
        <v/>
      </c>
      <c r="E94" s="130" t="str">
        <f>IF(D94="nt",IFERROR(SMALL('Youth 2'!F:F,K94),""),IF(D94&gt;3000,"",IFERROR(SMALL('Youth 2'!F:F,K94),"")))</f>
        <v/>
      </c>
      <c r="G94" s="104" t="str">
        <f t="shared" si="2"/>
        <v/>
      </c>
      <c r="J94" s="139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>oco</v>
      </c>
      <c r="B95" s="95" t="str">
        <f>IFERROR(IF(INDEX('Youth 2'!$A:$F,MATCH('Youth Results 2'!$E95,'Youth 2'!$F:$F,0),2)&gt;0,INDEX('Youth 2'!$A:$F,MATCH('Youth Results 2'!$E95,'Youth 2'!$F:$F,0),2),""),"")</f>
        <v>Makayla Cross</v>
      </c>
      <c r="C95" s="95" t="str">
        <f>IFERROR(IF(INDEX('Youth 2'!$A:$F,MATCH('Youth Results 2'!$E95,'Youth 2'!$F:$F,0),3)&gt;0,INDEX('Youth 2'!$A:$F,MATCH('Youth Results 2'!$E95,'Youth 2'!$F:$F,0),3),""),"")</f>
        <v>Rio</v>
      </c>
      <c r="D95" s="96" t="str">
        <f>IFERROR(IF(AND(SMALL('Youth 2'!F:F,K95)&gt;1000,SMALL('Youth 2'!F:F,K95)&lt;3000),"nt",IF(SMALL('Youth 2'!F:F,K95)&gt;3000,"",SMALL('Youth 2'!F:F,K95))),"")</f>
        <v/>
      </c>
      <c r="E95" s="130" t="str">
        <f>IF(D95="nt",IFERROR(SMALL('Youth 2'!F:F,K95),""),IF(D95&gt;3000,"",IFERROR(SMALL('Youth 2'!F:F,K95),"")))</f>
        <v/>
      </c>
      <c r="G95" s="104" t="str">
        <f t="shared" si="2"/>
        <v/>
      </c>
      <c r="J95" s="139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>oco</v>
      </c>
      <c r="B96" s="95" t="str">
        <f>IFERROR(IF(INDEX('Youth 2'!$A:$F,MATCH('Youth Results 2'!$E96,'Youth 2'!$F:$F,0),2)&gt;0,INDEX('Youth 2'!$A:$F,MATCH('Youth Results 2'!$E96,'Youth 2'!$F:$F,0),2),""),"")</f>
        <v>Makayla Cross</v>
      </c>
      <c r="C96" s="95" t="str">
        <f>IFERROR(IF(INDEX('Youth 2'!$A:$F,MATCH('Youth Results 2'!$E96,'Youth 2'!$F:$F,0),3)&gt;0,INDEX('Youth 2'!$A:$F,MATCH('Youth Results 2'!$E96,'Youth 2'!$F:$F,0),3),""),"")</f>
        <v>Rio</v>
      </c>
      <c r="D96" s="96" t="str">
        <f>IFERROR(IF(AND(SMALL('Youth 2'!F:F,K96)&gt;1000,SMALL('Youth 2'!F:F,K96)&lt;3000),"nt",IF(SMALL('Youth 2'!F:F,K96)&gt;3000,"",SMALL('Youth 2'!F:F,K96))),"")</f>
        <v/>
      </c>
      <c r="E96" s="130" t="str">
        <f>IF(D96="nt",IFERROR(SMALL('Youth 2'!F:F,K96),""),IF(D96&gt;3000,"",IFERROR(SMALL('Youth 2'!F:F,K96),"")))</f>
        <v/>
      </c>
      <c r="G96" s="104" t="str">
        <f t="shared" si="2"/>
        <v/>
      </c>
      <c r="J96" s="139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>oco</v>
      </c>
      <c r="B97" s="95" t="str">
        <f>IFERROR(IF(INDEX('Youth 2'!$A:$F,MATCH('Youth Results 2'!$E97,'Youth 2'!$F:$F,0),2)&gt;0,INDEX('Youth 2'!$A:$F,MATCH('Youth Results 2'!$E97,'Youth 2'!$F:$F,0),2),""),"")</f>
        <v>Makayla Cross</v>
      </c>
      <c r="C97" s="95" t="str">
        <f>IFERROR(IF(INDEX('Youth 2'!$A:$F,MATCH('Youth Results 2'!$E97,'Youth 2'!$F:$F,0),3)&gt;0,INDEX('Youth 2'!$A:$F,MATCH('Youth Results 2'!$E97,'Youth 2'!$F:$F,0),3),""),"")</f>
        <v>Rio</v>
      </c>
      <c r="D97" s="96" t="str">
        <f>IFERROR(IF(AND(SMALL('Youth 2'!F:F,K97)&gt;1000,SMALL('Youth 2'!F:F,K97)&lt;3000),"nt",IF(SMALL('Youth 2'!F:F,K97)&gt;3000,"",SMALL('Youth 2'!F:F,K97))),"")</f>
        <v/>
      </c>
      <c r="E97" s="130" t="str">
        <f>IF(D97="nt",IFERROR(SMALL('Youth 2'!F:F,K97),""),IF(D97&gt;3000,"",IFERROR(SMALL('Youth 2'!F:F,K97),"")))</f>
        <v/>
      </c>
      <c r="G97" s="104" t="str">
        <f t="shared" si="2"/>
        <v/>
      </c>
      <c r="J97" s="139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>oco</v>
      </c>
      <c r="B98" s="95" t="str">
        <f>IFERROR(IF(INDEX('Youth 2'!$A:$F,MATCH('Youth Results 2'!$E98,'Youth 2'!$F:$F,0),2)&gt;0,INDEX('Youth 2'!$A:$F,MATCH('Youth Results 2'!$E98,'Youth 2'!$F:$F,0),2),""),"")</f>
        <v>Makayla Cross</v>
      </c>
      <c r="C98" s="95" t="str">
        <f>IFERROR(IF(INDEX('Youth 2'!$A:$F,MATCH('Youth Results 2'!$E98,'Youth 2'!$F:$F,0),3)&gt;0,INDEX('Youth 2'!$A:$F,MATCH('Youth Results 2'!$E98,'Youth 2'!$F:$F,0),3),""),"")</f>
        <v>Rio</v>
      </c>
      <c r="D98" s="96" t="str">
        <f>IFERROR(IF(AND(SMALL('Youth 2'!F:F,K98)&gt;1000,SMALL('Youth 2'!F:F,K98)&lt;3000),"nt",IF(SMALL('Youth 2'!F:F,K98)&gt;3000,"",SMALL('Youth 2'!F:F,K98))),"")</f>
        <v/>
      </c>
      <c r="E98" s="130" t="str">
        <f>IF(D98="nt",IFERROR(SMALL('Youth 2'!F:F,K98),""),IF(D98&gt;3000,"",IFERROR(SMALL('Youth 2'!F:F,K98),"")))</f>
        <v/>
      </c>
      <c r="G98" s="104" t="str">
        <f t="shared" si="2"/>
        <v/>
      </c>
      <c r="J98" s="139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>oco</v>
      </c>
      <c r="B99" s="95" t="str">
        <f>IFERROR(IF(INDEX('Youth 2'!$A:$F,MATCH('Youth Results 2'!$E99,'Youth 2'!$F:$F,0),2)&gt;0,INDEX('Youth 2'!$A:$F,MATCH('Youth Results 2'!$E99,'Youth 2'!$F:$F,0),2),""),"")</f>
        <v>Makayla Cross</v>
      </c>
      <c r="C99" s="95" t="str">
        <f>IFERROR(IF(INDEX('Youth 2'!$A:$F,MATCH('Youth Results 2'!$E99,'Youth 2'!$F:$F,0),3)&gt;0,INDEX('Youth 2'!$A:$F,MATCH('Youth Results 2'!$E99,'Youth 2'!$F:$F,0),3),""),"")</f>
        <v>Rio</v>
      </c>
      <c r="D99" s="96" t="str">
        <f>IFERROR(IF(AND(SMALL('Youth 2'!F:F,K99)&gt;1000,SMALL('Youth 2'!F:F,K99)&lt;3000),"nt",IF(SMALL('Youth 2'!F:F,K99)&gt;3000,"",SMALL('Youth 2'!F:F,K99))),"")</f>
        <v/>
      </c>
      <c r="E99" s="130" t="str">
        <f>IF(D99="nt",IFERROR(SMALL('Youth 2'!F:F,K99),""),IF(D99&gt;3000,"",IFERROR(SMALL('Youth 2'!F:F,K99),"")))</f>
        <v/>
      </c>
      <c r="G99" s="104" t="str">
        <f t="shared" si="2"/>
        <v/>
      </c>
      <c r="J99" s="139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>oco</v>
      </c>
      <c r="B100" s="95" t="str">
        <f>IFERROR(IF(INDEX('Youth 2'!$A:$F,MATCH('Youth Results 2'!$E100,'Youth 2'!$F:$F,0),2)&gt;0,INDEX('Youth 2'!$A:$F,MATCH('Youth Results 2'!$E100,'Youth 2'!$F:$F,0),2),""),"")</f>
        <v>Makayla Cross</v>
      </c>
      <c r="C100" s="95" t="str">
        <f>IFERROR(IF(INDEX('Youth 2'!$A:$F,MATCH('Youth Results 2'!$E100,'Youth 2'!$F:$F,0),3)&gt;0,INDEX('Youth 2'!$A:$F,MATCH('Youth Results 2'!$E100,'Youth 2'!$F:$F,0),3),""),"")</f>
        <v>Rio</v>
      </c>
      <c r="D100" s="96" t="str">
        <f>IFERROR(IF(AND(SMALL('Youth 2'!F:F,K100)&gt;1000,SMALL('Youth 2'!F:F,K100)&lt;3000),"nt",IF(SMALL('Youth 2'!F:F,K100)&gt;3000,"",SMALL('Youth 2'!F:F,K100))),"")</f>
        <v/>
      </c>
      <c r="E100" s="130" t="str">
        <f>IF(D100="nt",IFERROR(SMALL('Youth 2'!F:F,K100),""),IF(D100&gt;3000,"",IFERROR(SMALL('Youth 2'!F:F,K100),"")))</f>
        <v/>
      </c>
      <c r="G100" s="104" t="str">
        <f t="shared" si="2"/>
        <v/>
      </c>
      <c r="J100" s="139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>oco</v>
      </c>
      <c r="B101" s="95" t="str">
        <f>IFERROR(IF(INDEX('Youth 2'!$A:$F,MATCH('Youth Results 2'!$E101,'Youth 2'!$F:$F,0),2)&gt;0,INDEX('Youth 2'!$A:$F,MATCH('Youth Results 2'!$E101,'Youth 2'!$F:$F,0),2),""),"")</f>
        <v>Makayla Cross</v>
      </c>
      <c r="C101" s="95" t="str">
        <f>IFERROR(IF(INDEX('Youth 2'!$A:$F,MATCH('Youth Results 2'!$E101,'Youth 2'!$F:$F,0),3)&gt;0,INDEX('Youth 2'!$A:$F,MATCH('Youth Results 2'!$E101,'Youth 2'!$F:$F,0),3),""),"")</f>
        <v>Rio</v>
      </c>
      <c r="D101" s="96" t="str">
        <f>IFERROR(IF(AND(SMALL('Youth 2'!F:F,K101)&gt;1000,SMALL('Youth 2'!F:F,K101)&lt;3000),"nt",IF(SMALL('Youth 2'!F:F,K101)&gt;3000,"",SMALL('Youth 2'!F:F,K101))),"")</f>
        <v/>
      </c>
      <c r="E101" s="130" t="str">
        <f>IF(D101="nt",IFERROR(SMALL('Youth 2'!F:F,K101),""),IF(D101&gt;3000,"",IFERROR(SMALL('Youth 2'!F:F,K101),"")))</f>
        <v/>
      </c>
      <c r="G101" s="104" t="str">
        <f t="shared" si="2"/>
        <v/>
      </c>
      <c r="J101" s="139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>oco</v>
      </c>
      <c r="B102" s="95" t="str">
        <f>IFERROR(IF(INDEX('Youth 2'!$A:$F,MATCH('Youth Results 2'!$E102,'Youth 2'!$F:$F,0),2)&gt;0,INDEX('Youth 2'!$A:$F,MATCH('Youth Results 2'!$E102,'Youth 2'!$F:$F,0),2),""),"")</f>
        <v>Makayla Cross</v>
      </c>
      <c r="C102" s="95" t="str">
        <f>IFERROR(IF(INDEX('Youth 2'!$A:$F,MATCH('Youth Results 2'!$E102,'Youth 2'!$F:$F,0),3)&gt;0,INDEX('Youth 2'!$A:$F,MATCH('Youth Results 2'!$E102,'Youth 2'!$F:$F,0),3),""),"")</f>
        <v>Rio</v>
      </c>
      <c r="D102" s="96" t="str">
        <f>IFERROR(IF(AND(SMALL('Youth 2'!F:F,K102)&gt;1000,SMALL('Youth 2'!F:F,K102)&lt;3000),"nt",IF(SMALL('Youth 2'!F:F,K102)&gt;3000,"",SMALL('Youth 2'!F:F,K102))),"")</f>
        <v/>
      </c>
      <c r="E102" s="130" t="str">
        <f>IF(D102="nt",IFERROR(SMALL('Youth 2'!F:F,K102),""),IF(D102&gt;3000,"",IFERROR(SMALL('Youth 2'!F:F,K102),"")))</f>
        <v/>
      </c>
      <c r="G102" s="104" t="str">
        <f t="shared" si="2"/>
        <v/>
      </c>
      <c r="J102" s="139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>oco</v>
      </c>
      <c r="B103" s="95" t="str">
        <f>IFERROR(IF(INDEX('Youth 2'!$A:$F,MATCH('Youth Results 2'!$E103,'Youth 2'!$F:$F,0),2)&gt;0,INDEX('Youth 2'!$A:$F,MATCH('Youth Results 2'!$E103,'Youth 2'!$F:$F,0),2),""),"")</f>
        <v>Makayla Cross</v>
      </c>
      <c r="C103" s="95" t="str">
        <f>IFERROR(IF(INDEX('Youth 2'!$A:$F,MATCH('Youth Results 2'!$E103,'Youth 2'!$F:$F,0),3)&gt;0,INDEX('Youth 2'!$A:$F,MATCH('Youth Results 2'!$E103,'Youth 2'!$F:$F,0),3),""),"")</f>
        <v>Rio</v>
      </c>
      <c r="D103" s="96" t="str">
        <f>IFERROR(IF(AND(SMALL('Youth 2'!F:F,K103)&gt;1000,SMALL('Youth 2'!F:F,K103)&lt;3000),"nt",IF(SMALL('Youth 2'!F:F,K103)&gt;3000,"",SMALL('Youth 2'!F:F,K103))),"")</f>
        <v/>
      </c>
      <c r="E103" s="130" t="str">
        <f>IF(D103="nt",IFERROR(SMALL('Youth 2'!F:F,K103),""),IF(D103&gt;3000,"",IFERROR(SMALL('Youth 2'!F:F,K103),"")))</f>
        <v/>
      </c>
      <c r="G103" s="104" t="str">
        <f t="shared" si="2"/>
        <v/>
      </c>
      <c r="J103" s="139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>oco</v>
      </c>
      <c r="B104" s="95" t="str">
        <f>IFERROR(IF(INDEX('Youth 2'!$A:$F,MATCH('Youth Results 2'!$E104,'Youth 2'!$F:$F,0),2)&gt;0,INDEX('Youth 2'!$A:$F,MATCH('Youth Results 2'!$E104,'Youth 2'!$F:$F,0),2),""),"")</f>
        <v>Makayla Cross</v>
      </c>
      <c r="C104" s="95" t="str">
        <f>IFERROR(IF(INDEX('Youth 2'!$A:$F,MATCH('Youth Results 2'!$E104,'Youth 2'!$F:$F,0),3)&gt;0,INDEX('Youth 2'!$A:$F,MATCH('Youth Results 2'!$E104,'Youth 2'!$F:$F,0),3),""),"")</f>
        <v>Rio</v>
      </c>
      <c r="D104" s="96" t="str">
        <f>IFERROR(IF(AND(SMALL('Youth 2'!F:F,K104)&gt;1000,SMALL('Youth 2'!F:F,K104)&lt;3000),"nt",IF(SMALL('Youth 2'!F:F,K104)&gt;3000,"",SMALL('Youth 2'!F:F,K104))),"")</f>
        <v/>
      </c>
      <c r="E104" s="130" t="str">
        <f>IF(D104="nt",IFERROR(SMALL('Youth 2'!F:F,K104),""),IF(D104&gt;3000,"",IFERROR(SMALL('Youth 2'!F:F,K104),"")))</f>
        <v/>
      </c>
      <c r="G104" s="104" t="str">
        <f t="shared" si="2"/>
        <v/>
      </c>
      <c r="J104" s="139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>oco</v>
      </c>
      <c r="B105" s="95" t="str">
        <f>IFERROR(IF(INDEX('Youth 2'!$A:$F,MATCH('Youth Results 2'!$E105,'Youth 2'!$F:$F,0),2)&gt;0,INDEX('Youth 2'!$A:$F,MATCH('Youth Results 2'!$E105,'Youth 2'!$F:$F,0),2),""),"")</f>
        <v>Makayla Cross</v>
      </c>
      <c r="C105" s="95" t="str">
        <f>IFERROR(IF(INDEX('Youth 2'!$A:$F,MATCH('Youth Results 2'!$E105,'Youth 2'!$F:$F,0),3)&gt;0,INDEX('Youth 2'!$A:$F,MATCH('Youth Results 2'!$E105,'Youth 2'!$F:$F,0),3),""),"")</f>
        <v>Rio</v>
      </c>
      <c r="D105" s="96" t="str">
        <f>IFERROR(IF(AND(SMALL('Youth 2'!F:F,K105)&gt;1000,SMALL('Youth 2'!F:F,K105)&lt;3000),"nt",IF(SMALL('Youth 2'!F:F,K105)&gt;3000,"",SMALL('Youth 2'!F:F,K105))),"")</f>
        <v/>
      </c>
      <c r="E105" s="130" t="str">
        <f>IF(D105="nt",IFERROR(SMALL('Youth 2'!F:F,K105),""),IF(D105&gt;3000,"",IFERROR(SMALL('Youth 2'!F:F,K105),"")))</f>
        <v/>
      </c>
      <c r="G105" s="104" t="str">
        <f t="shared" si="2"/>
        <v/>
      </c>
      <c r="J105" s="139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>oco</v>
      </c>
      <c r="B106" s="95" t="str">
        <f>IFERROR(IF(INDEX('Youth 2'!$A:$F,MATCH('Youth Results 2'!$E106,'Youth 2'!$F:$F,0),2)&gt;0,INDEX('Youth 2'!$A:$F,MATCH('Youth Results 2'!$E106,'Youth 2'!$F:$F,0),2),""),"")</f>
        <v>Makayla Cross</v>
      </c>
      <c r="C106" s="95" t="str">
        <f>IFERROR(IF(INDEX('Youth 2'!$A:$F,MATCH('Youth Results 2'!$E106,'Youth 2'!$F:$F,0),3)&gt;0,INDEX('Youth 2'!$A:$F,MATCH('Youth Results 2'!$E106,'Youth 2'!$F:$F,0),3),""),"")</f>
        <v>Rio</v>
      </c>
      <c r="D106" s="96" t="str">
        <f>IFERROR(IF(AND(SMALL('Youth 2'!F:F,K106)&gt;1000,SMALL('Youth 2'!F:F,K106)&lt;3000),"nt",IF(SMALL('Youth 2'!F:F,K106)&gt;3000,"",SMALL('Youth 2'!F:F,K106))),"")</f>
        <v/>
      </c>
      <c r="E106" s="130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39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>oco</v>
      </c>
      <c r="B107" s="95" t="str">
        <f>IFERROR(IF(INDEX('Youth 2'!$A:$F,MATCH('Youth Results 2'!$E107,'Youth 2'!$F:$F,0),2)&gt;0,INDEX('Youth 2'!$A:$F,MATCH('Youth Results 2'!$E107,'Youth 2'!$F:$F,0),2),""),"")</f>
        <v>Makayla Cross</v>
      </c>
      <c r="C107" s="95" t="str">
        <f>IFERROR(IF(INDEX('Youth 2'!$A:$F,MATCH('Youth Results 2'!$E107,'Youth 2'!$F:$F,0),3)&gt;0,INDEX('Youth 2'!$A:$F,MATCH('Youth Results 2'!$E107,'Youth 2'!$F:$F,0),3),""),"")</f>
        <v>Rio</v>
      </c>
      <c r="D107" s="96" t="str">
        <f>IFERROR(IF(AND(SMALL('Youth 2'!F:F,K107)&gt;1000,SMALL('Youth 2'!F:F,K107)&lt;3000),"nt",IF(SMALL('Youth 2'!F:F,K107)&gt;3000,"",SMALL('Youth 2'!F:F,K107))),"")</f>
        <v/>
      </c>
      <c r="E107" s="130" t="str">
        <f>IF(D107="nt",IFERROR(SMALL('Youth 2'!F:F,K107),""),IF(D107&gt;3000,"",IFERROR(SMALL('Youth 2'!F:F,K107),"")))</f>
        <v/>
      </c>
      <c r="G107" s="104" t="str">
        <f t="shared" si="2"/>
        <v/>
      </c>
      <c r="J107" s="139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>oco</v>
      </c>
      <c r="B108" s="95" t="str">
        <f>IFERROR(IF(INDEX('Youth 2'!$A:$F,MATCH('Youth Results 2'!$E108,'Youth 2'!$F:$F,0),2)&gt;0,INDEX('Youth 2'!$A:$F,MATCH('Youth Results 2'!$E108,'Youth 2'!$F:$F,0),2),""),"")</f>
        <v>Makayla Cross</v>
      </c>
      <c r="C108" s="95" t="str">
        <f>IFERROR(IF(INDEX('Youth 2'!$A:$F,MATCH('Youth Results 2'!$E108,'Youth 2'!$F:$F,0),3)&gt;0,INDEX('Youth 2'!$A:$F,MATCH('Youth Results 2'!$E108,'Youth 2'!$F:$F,0),3),""),"")</f>
        <v>Rio</v>
      </c>
      <c r="D108" s="96" t="str">
        <f>IFERROR(IF(AND(SMALL('Youth 2'!F:F,K108)&gt;1000,SMALL('Youth 2'!F:F,K108)&lt;3000),"nt",IF(SMALL('Youth 2'!F:F,K108)&gt;3000,"",SMALL('Youth 2'!F:F,K108))),"")</f>
        <v/>
      </c>
      <c r="E108" s="130" t="str">
        <f>IF(D108="nt",IFERROR(SMALL('Youth 2'!F:F,K108),""),IF(D108&gt;3000,"",IFERROR(SMALL('Youth 2'!F:F,K108),"")))</f>
        <v/>
      </c>
      <c r="G108" s="104" t="str">
        <f t="shared" si="2"/>
        <v/>
      </c>
      <c r="J108" s="139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>oco</v>
      </c>
      <c r="B109" s="95" t="str">
        <f>IFERROR(IF(INDEX('Youth 2'!$A:$F,MATCH('Youth Results 2'!$E109,'Youth 2'!$F:$F,0),2)&gt;0,INDEX('Youth 2'!$A:$F,MATCH('Youth Results 2'!$E109,'Youth 2'!$F:$F,0),2),""),"")</f>
        <v>Makayla Cross</v>
      </c>
      <c r="C109" s="95" t="str">
        <f>IFERROR(IF(INDEX('Youth 2'!$A:$F,MATCH('Youth Results 2'!$E109,'Youth 2'!$F:$F,0),3)&gt;0,INDEX('Youth 2'!$A:$F,MATCH('Youth Results 2'!$E109,'Youth 2'!$F:$F,0),3),""),"")</f>
        <v>Rio</v>
      </c>
      <c r="D109" s="96" t="str">
        <f>IFERROR(IF(AND(SMALL('Youth 2'!F:F,K109)&gt;1000,SMALL('Youth 2'!F:F,K109)&lt;3000),"nt",IF(SMALL('Youth 2'!F:F,K109)&gt;3000,"",SMALL('Youth 2'!F:F,K109))),"")</f>
        <v/>
      </c>
      <c r="E109" s="130" t="str">
        <f>IF(D109="nt",IFERROR(SMALL('Youth 2'!F:F,K109),""),IF(D109&gt;3000,"",IFERROR(SMALL('Youth 2'!F:F,K109),"")))</f>
        <v/>
      </c>
      <c r="G109" s="104" t="str">
        <f t="shared" si="2"/>
        <v/>
      </c>
      <c r="J109" s="139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>oco</v>
      </c>
      <c r="B110" s="95" t="str">
        <f>IFERROR(IF(INDEX('Youth 2'!$A:$F,MATCH('Youth Results 2'!$E110,'Youth 2'!$F:$F,0),2)&gt;0,INDEX('Youth 2'!$A:$F,MATCH('Youth Results 2'!$E110,'Youth 2'!$F:$F,0),2),""),"")</f>
        <v>Makayla Cross</v>
      </c>
      <c r="C110" s="95" t="str">
        <f>IFERROR(IF(INDEX('Youth 2'!$A:$F,MATCH('Youth Results 2'!$E110,'Youth 2'!$F:$F,0),3)&gt;0,INDEX('Youth 2'!$A:$F,MATCH('Youth Results 2'!$E110,'Youth 2'!$F:$F,0),3),""),"")</f>
        <v>Rio</v>
      </c>
      <c r="D110" s="96" t="str">
        <f>IFERROR(IF(AND(SMALL('Youth 2'!F:F,K110)&gt;1000,SMALL('Youth 2'!F:F,K110)&lt;3000),"nt",IF(SMALL('Youth 2'!F:F,K110)&gt;3000,"",SMALL('Youth 2'!F:F,K110))),"")</f>
        <v/>
      </c>
      <c r="E110" s="130" t="str">
        <f>IF(D110="nt",IFERROR(SMALL('Youth 2'!F:F,K110),""),IF(D110&gt;3000,"",IFERROR(SMALL('Youth 2'!F:F,K110),"")))</f>
        <v/>
      </c>
      <c r="G110" s="104" t="str">
        <f t="shared" si="2"/>
        <v/>
      </c>
      <c r="J110" s="139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>oco</v>
      </c>
      <c r="B111" s="95" t="str">
        <f>IFERROR(IF(INDEX('Youth 2'!$A:$F,MATCH('Youth Results 2'!$E111,'Youth 2'!$F:$F,0),2)&gt;0,INDEX('Youth 2'!$A:$F,MATCH('Youth Results 2'!$E111,'Youth 2'!$F:$F,0),2),""),"")</f>
        <v>Makayla Cross</v>
      </c>
      <c r="C111" s="95" t="str">
        <f>IFERROR(IF(INDEX('Youth 2'!$A:$F,MATCH('Youth Results 2'!$E111,'Youth 2'!$F:$F,0),3)&gt;0,INDEX('Youth 2'!$A:$F,MATCH('Youth Results 2'!$E111,'Youth 2'!$F:$F,0),3),""),"")</f>
        <v>Rio</v>
      </c>
      <c r="D111" s="96" t="str">
        <f>IFERROR(IF(AND(SMALL('Youth 2'!F:F,K111)&gt;1000,SMALL('Youth 2'!F:F,K111)&lt;3000),"nt",IF(SMALL('Youth 2'!F:F,K111)&gt;3000,"",SMALL('Youth 2'!F:F,K111))),"")</f>
        <v/>
      </c>
      <c r="E111" s="130" t="str">
        <f>IF(D111="nt",IFERROR(SMALL('Youth 2'!F:F,K111),""),IF(D111&gt;3000,"",IFERROR(SMALL('Youth 2'!F:F,K111),"")))</f>
        <v/>
      </c>
      <c r="G111" s="104" t="str">
        <f t="shared" si="2"/>
        <v/>
      </c>
      <c r="J111" s="139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>oco</v>
      </c>
      <c r="B112" s="95" t="str">
        <f>IFERROR(IF(INDEX('Youth 2'!$A:$F,MATCH('Youth Results 2'!$E112,'Youth 2'!$F:$F,0),2)&gt;0,INDEX('Youth 2'!$A:$F,MATCH('Youth Results 2'!$E112,'Youth 2'!$F:$F,0),2),""),"")</f>
        <v>Makayla Cross</v>
      </c>
      <c r="C112" s="95" t="str">
        <f>IFERROR(IF(INDEX('Youth 2'!$A:$F,MATCH('Youth Results 2'!$E112,'Youth 2'!$F:$F,0),3)&gt;0,INDEX('Youth 2'!$A:$F,MATCH('Youth Results 2'!$E112,'Youth 2'!$F:$F,0),3),""),"")</f>
        <v>Rio</v>
      </c>
      <c r="D112" s="96" t="str">
        <f>IFERROR(IF(AND(SMALL('Youth 2'!F:F,K112)&gt;1000,SMALL('Youth 2'!F:F,K112)&lt;3000),"nt",IF(SMALL('Youth 2'!F:F,K112)&gt;3000,"",SMALL('Youth 2'!F:F,K112))),"")</f>
        <v/>
      </c>
      <c r="E112" s="130" t="str">
        <f>IF(D112="nt",IFERROR(SMALL('Youth 2'!F:F,K112),""),IF(D112&gt;3000,"",IFERROR(SMALL('Youth 2'!F:F,K112),"")))</f>
        <v/>
      </c>
      <c r="G112" s="104" t="str">
        <f t="shared" si="2"/>
        <v/>
      </c>
      <c r="J112" s="139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>oco</v>
      </c>
      <c r="B113" s="95" t="str">
        <f>IFERROR(IF(INDEX('Youth 2'!$A:$F,MATCH('Youth Results 2'!$E113,'Youth 2'!$F:$F,0),2)&gt;0,INDEX('Youth 2'!$A:$F,MATCH('Youth Results 2'!$E113,'Youth 2'!$F:$F,0),2),""),"")</f>
        <v>Makayla Cross</v>
      </c>
      <c r="C113" s="95" t="str">
        <f>IFERROR(IF(INDEX('Youth 2'!$A:$F,MATCH('Youth Results 2'!$E113,'Youth 2'!$F:$F,0),3)&gt;0,INDEX('Youth 2'!$A:$F,MATCH('Youth Results 2'!$E113,'Youth 2'!$F:$F,0),3),""),"")</f>
        <v>Rio</v>
      </c>
      <c r="D113" s="96" t="str">
        <f>IFERROR(IF(AND(SMALL('Youth 2'!F:F,K113)&gt;1000,SMALL('Youth 2'!F:F,K113)&lt;3000),"nt",IF(SMALL('Youth 2'!F:F,K113)&gt;3000,"",SMALL('Youth 2'!F:F,K113))),"")</f>
        <v/>
      </c>
      <c r="E113" s="130" t="str">
        <f>IF(D113="nt",IFERROR(SMALL('Youth 2'!F:F,K113),""),IF(D113&gt;3000,"",IFERROR(SMALL('Youth 2'!F:F,K113),"")))</f>
        <v/>
      </c>
      <c r="G113" s="104" t="str">
        <f t="shared" si="2"/>
        <v/>
      </c>
      <c r="J113" s="139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>oco</v>
      </c>
      <c r="B114" s="95" t="str">
        <f>IFERROR(IF(INDEX('Youth 2'!$A:$F,MATCH('Youth Results 2'!$E114,'Youth 2'!$F:$F,0),2)&gt;0,INDEX('Youth 2'!$A:$F,MATCH('Youth Results 2'!$E114,'Youth 2'!$F:$F,0),2),""),"")</f>
        <v>Makayla Cross</v>
      </c>
      <c r="C114" s="95" t="str">
        <f>IFERROR(IF(INDEX('Youth 2'!$A:$F,MATCH('Youth Results 2'!$E114,'Youth 2'!$F:$F,0),3)&gt;0,INDEX('Youth 2'!$A:$F,MATCH('Youth Results 2'!$E114,'Youth 2'!$F:$F,0),3),""),"")</f>
        <v>Rio</v>
      </c>
      <c r="D114" s="96" t="str">
        <f>IFERROR(IF(AND(SMALL('Youth 2'!F:F,K114)&gt;1000,SMALL('Youth 2'!F:F,K114)&lt;3000),"nt",IF(SMALL('Youth 2'!F:F,K114)&gt;3000,"",SMALL('Youth 2'!F:F,K114))),"")</f>
        <v/>
      </c>
      <c r="E114" s="130" t="str">
        <f>IF(D114="nt",IFERROR(SMALL('Youth 2'!F:F,K114),""),IF(D114&gt;3000,"",IFERROR(SMALL('Youth 2'!F:F,K114),"")))</f>
        <v/>
      </c>
      <c r="G114" s="104" t="str">
        <f t="shared" si="2"/>
        <v/>
      </c>
      <c r="J114" s="139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>oco</v>
      </c>
      <c r="B115" s="95" t="str">
        <f>IFERROR(IF(INDEX('Youth 2'!$A:$F,MATCH('Youth Results 2'!$E115,'Youth 2'!$F:$F,0),2)&gt;0,INDEX('Youth 2'!$A:$F,MATCH('Youth Results 2'!$E115,'Youth 2'!$F:$F,0),2),""),"")</f>
        <v>Makayla Cross</v>
      </c>
      <c r="C115" s="95" t="str">
        <f>IFERROR(IF(INDEX('Youth 2'!$A:$F,MATCH('Youth Results 2'!$E115,'Youth 2'!$F:$F,0),3)&gt;0,INDEX('Youth 2'!$A:$F,MATCH('Youth Results 2'!$E115,'Youth 2'!$F:$F,0),3),""),"")</f>
        <v>Rio</v>
      </c>
      <c r="D115" s="96" t="str">
        <f>IFERROR(IF(AND(SMALL('Youth 2'!F:F,K115)&gt;1000,SMALL('Youth 2'!F:F,K115)&lt;3000),"nt",IF(SMALL('Youth 2'!F:F,K115)&gt;3000,"",SMALL('Youth 2'!F:F,K115))),"")</f>
        <v/>
      </c>
      <c r="E115" s="130" t="str">
        <f>IF(D115="nt",IFERROR(SMALL('Youth 2'!F:F,K115),""),IF(D115&gt;3000,"",IFERROR(SMALL('Youth 2'!F:F,K115),"")))</f>
        <v/>
      </c>
      <c r="G115" s="104" t="str">
        <f t="shared" si="2"/>
        <v/>
      </c>
      <c r="J115" s="139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>oco</v>
      </c>
      <c r="B116" s="95" t="str">
        <f>IFERROR(IF(INDEX('Youth 2'!$A:$F,MATCH('Youth Results 2'!$E116,'Youth 2'!$F:$F,0),2)&gt;0,INDEX('Youth 2'!$A:$F,MATCH('Youth Results 2'!$E116,'Youth 2'!$F:$F,0),2),""),"")</f>
        <v>Makayla Cross</v>
      </c>
      <c r="C116" s="95" t="str">
        <f>IFERROR(IF(INDEX('Youth 2'!$A:$F,MATCH('Youth Results 2'!$E116,'Youth 2'!$F:$F,0),3)&gt;0,INDEX('Youth 2'!$A:$F,MATCH('Youth Results 2'!$E116,'Youth 2'!$F:$F,0),3),""),"")</f>
        <v>Rio</v>
      </c>
      <c r="D116" s="96" t="str">
        <f>IFERROR(IF(AND(SMALL('Youth 2'!F:F,K116)&gt;1000,SMALL('Youth 2'!F:F,K116)&lt;3000),"nt",IF(SMALL('Youth 2'!F:F,K116)&gt;3000,"",SMALL('Youth 2'!F:F,K116))),"")</f>
        <v/>
      </c>
      <c r="E116" s="130" t="str">
        <f>IF(D116="nt",IFERROR(SMALL('Youth 2'!F:F,K116),""),IF(D116&gt;3000,"",IFERROR(SMALL('Youth 2'!F:F,K116),"")))</f>
        <v/>
      </c>
      <c r="G116" s="104" t="str">
        <f t="shared" si="2"/>
        <v/>
      </c>
      <c r="J116" s="139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>oco</v>
      </c>
      <c r="B117" s="95" t="str">
        <f>IFERROR(IF(INDEX('Youth 2'!$A:$F,MATCH('Youth Results 2'!$E117,'Youth 2'!$F:$F,0),2)&gt;0,INDEX('Youth 2'!$A:$F,MATCH('Youth Results 2'!$E117,'Youth 2'!$F:$F,0),2),""),"")</f>
        <v>Makayla Cross</v>
      </c>
      <c r="C117" s="95" t="str">
        <f>IFERROR(IF(INDEX('Youth 2'!$A:$F,MATCH('Youth Results 2'!$E117,'Youth 2'!$F:$F,0),3)&gt;0,INDEX('Youth 2'!$A:$F,MATCH('Youth Results 2'!$E117,'Youth 2'!$F:$F,0),3),""),"")</f>
        <v>Rio</v>
      </c>
      <c r="D117" s="96" t="str">
        <f>IFERROR(IF(AND(SMALL('Youth 2'!F:F,K117)&gt;1000,SMALL('Youth 2'!F:F,K117)&lt;3000),"nt",IF(SMALL('Youth 2'!F:F,K117)&gt;3000,"",SMALL('Youth 2'!F:F,K117))),"")</f>
        <v/>
      </c>
      <c r="E117" s="130" t="str">
        <f>IF(D117="nt",IFERROR(SMALL('Youth 2'!F:F,K117),""),IF(D117&gt;3000,"",IFERROR(SMALL('Youth 2'!F:F,K117),"")))</f>
        <v/>
      </c>
      <c r="G117" s="104" t="str">
        <f t="shared" si="2"/>
        <v/>
      </c>
      <c r="J117" s="139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>oco</v>
      </c>
      <c r="B118" s="95" t="str">
        <f>IFERROR(IF(INDEX('Youth 2'!$A:$F,MATCH('Youth Results 2'!$E118,'Youth 2'!$F:$F,0),2)&gt;0,INDEX('Youth 2'!$A:$F,MATCH('Youth Results 2'!$E118,'Youth 2'!$F:$F,0),2),""),"")</f>
        <v>Makayla Cross</v>
      </c>
      <c r="C118" s="95" t="str">
        <f>IFERROR(IF(INDEX('Youth 2'!$A:$F,MATCH('Youth Results 2'!$E118,'Youth 2'!$F:$F,0),3)&gt;0,INDEX('Youth 2'!$A:$F,MATCH('Youth Results 2'!$E118,'Youth 2'!$F:$F,0),3),""),"")</f>
        <v>Rio</v>
      </c>
      <c r="D118" s="96" t="str">
        <f>IFERROR(IF(AND(SMALL('Youth 2'!F:F,K118)&gt;1000,SMALL('Youth 2'!F:F,K118)&lt;3000),"nt",IF(SMALL('Youth 2'!F:F,K118)&gt;3000,"",SMALL('Youth 2'!F:F,K118))),"")</f>
        <v/>
      </c>
      <c r="E118" s="130" t="str">
        <f>IF(D118="nt",IFERROR(SMALL('Youth 2'!F:F,K118),""),IF(D118&gt;3000,"",IFERROR(SMALL('Youth 2'!F:F,K118),"")))</f>
        <v/>
      </c>
      <c r="G118" s="104" t="str">
        <f t="shared" si="2"/>
        <v/>
      </c>
      <c r="J118" s="139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>oco</v>
      </c>
      <c r="B119" s="95" t="str">
        <f>IFERROR(IF(INDEX('Youth 2'!$A:$F,MATCH('Youth Results 2'!$E119,'Youth 2'!$F:$F,0),2)&gt;0,INDEX('Youth 2'!$A:$F,MATCH('Youth Results 2'!$E119,'Youth 2'!$F:$F,0),2),""),"")</f>
        <v>Makayla Cross</v>
      </c>
      <c r="C119" s="95" t="str">
        <f>IFERROR(IF(INDEX('Youth 2'!$A:$F,MATCH('Youth Results 2'!$E119,'Youth 2'!$F:$F,0),3)&gt;0,INDEX('Youth 2'!$A:$F,MATCH('Youth Results 2'!$E119,'Youth 2'!$F:$F,0),3),""),"")</f>
        <v>Rio</v>
      </c>
      <c r="D119" s="96" t="str">
        <f>IFERROR(IF(AND(SMALL('Youth 2'!F:F,K119)&gt;1000,SMALL('Youth 2'!F:F,K119)&lt;3000),"nt",IF(SMALL('Youth 2'!F:F,K119)&gt;3000,"",SMALL('Youth 2'!F:F,K119))),"")</f>
        <v/>
      </c>
      <c r="E119" s="130" t="str">
        <f>IF(D119="nt",IFERROR(SMALL('Youth 2'!F:F,K119),""),IF(D119&gt;3000,"",IFERROR(SMALL('Youth 2'!F:F,K119),"")))</f>
        <v/>
      </c>
      <c r="G119" s="104" t="str">
        <f t="shared" si="2"/>
        <v/>
      </c>
      <c r="J119" s="139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>oco</v>
      </c>
      <c r="B120" s="95" t="str">
        <f>IFERROR(IF(INDEX('Youth 2'!$A:$F,MATCH('Youth Results 2'!$E120,'Youth 2'!$F:$F,0),2)&gt;0,INDEX('Youth 2'!$A:$F,MATCH('Youth Results 2'!$E120,'Youth 2'!$F:$F,0),2),""),"")</f>
        <v>Makayla Cross</v>
      </c>
      <c r="C120" s="95" t="str">
        <f>IFERROR(IF(INDEX('Youth 2'!$A:$F,MATCH('Youth Results 2'!$E120,'Youth 2'!$F:$F,0),3)&gt;0,INDEX('Youth 2'!$A:$F,MATCH('Youth Results 2'!$E120,'Youth 2'!$F:$F,0),3),""),"")</f>
        <v>Rio</v>
      </c>
      <c r="D120" s="96" t="str">
        <f>IFERROR(IF(AND(SMALL('Youth 2'!F:F,K120)&gt;1000,SMALL('Youth 2'!F:F,K120)&lt;3000),"nt",IF(SMALL('Youth 2'!F:F,K120)&gt;3000,"",SMALL('Youth 2'!F:F,K120))),"")</f>
        <v/>
      </c>
      <c r="E120" s="130" t="str">
        <f>IF(D120="nt",IFERROR(SMALL('Youth 2'!F:F,K120),""),IF(D120&gt;3000,"",IFERROR(SMALL('Youth 2'!F:F,K120),"")))</f>
        <v/>
      </c>
      <c r="G120" s="104" t="str">
        <f t="shared" si="2"/>
        <v/>
      </c>
      <c r="J120" s="139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>oco</v>
      </c>
      <c r="B121" s="95" t="str">
        <f>IFERROR(IF(INDEX('Youth 2'!$A:$F,MATCH('Youth Results 2'!$E121,'Youth 2'!$F:$F,0),2)&gt;0,INDEX('Youth 2'!$A:$F,MATCH('Youth Results 2'!$E121,'Youth 2'!$F:$F,0),2),""),"")</f>
        <v>Makayla Cross</v>
      </c>
      <c r="C121" s="95" t="str">
        <f>IFERROR(IF(INDEX('Youth 2'!$A:$F,MATCH('Youth Results 2'!$E121,'Youth 2'!$F:$F,0),3)&gt;0,INDEX('Youth 2'!$A:$F,MATCH('Youth Results 2'!$E121,'Youth 2'!$F:$F,0),3),""),"")</f>
        <v>Rio</v>
      </c>
      <c r="D121" s="96" t="str">
        <f>IFERROR(IF(AND(SMALL('Youth 2'!F:F,K121)&gt;1000,SMALL('Youth 2'!F:F,K121)&lt;3000),"nt",IF(SMALL('Youth 2'!F:F,K121)&gt;3000,"",SMALL('Youth 2'!F:F,K121))),"")</f>
        <v/>
      </c>
      <c r="E121" s="130" t="str">
        <f>IF(D121="nt",IFERROR(SMALL('Youth 2'!F:F,K121),""),IF(D121&gt;3000,"",IFERROR(SMALL('Youth 2'!F:F,K121),"")))</f>
        <v/>
      </c>
      <c r="G121" s="104" t="str">
        <f t="shared" si="2"/>
        <v/>
      </c>
      <c r="J121" s="139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>oco</v>
      </c>
      <c r="B122" s="95" t="str">
        <f>IFERROR(IF(INDEX('Youth 2'!$A:$F,MATCH('Youth Results 2'!$E122,'Youth 2'!$F:$F,0),2)&gt;0,INDEX('Youth 2'!$A:$F,MATCH('Youth Results 2'!$E122,'Youth 2'!$F:$F,0),2),""),"")</f>
        <v>Makayla Cross</v>
      </c>
      <c r="C122" s="95" t="str">
        <f>IFERROR(IF(INDEX('Youth 2'!$A:$F,MATCH('Youth Results 2'!$E122,'Youth 2'!$F:$F,0),3)&gt;0,INDEX('Youth 2'!$A:$F,MATCH('Youth Results 2'!$E122,'Youth 2'!$F:$F,0),3),""),"")</f>
        <v>Rio</v>
      </c>
      <c r="D122" s="96" t="str">
        <f>IFERROR(IF(AND(SMALL('Youth 2'!F:F,K122)&gt;1000,SMALL('Youth 2'!F:F,K122)&lt;3000),"nt",IF(SMALL('Youth 2'!F:F,K122)&gt;3000,"",SMALL('Youth 2'!F:F,K122))),"")</f>
        <v/>
      </c>
      <c r="E122" s="130" t="str">
        <f>IF(D122="nt",IFERROR(SMALL('Youth 2'!F:F,K122),""),IF(D122&gt;3000,"",IFERROR(SMALL('Youth 2'!F:F,K122),"")))</f>
        <v/>
      </c>
      <c r="G122" s="104" t="str">
        <f t="shared" si="2"/>
        <v/>
      </c>
      <c r="J122" s="139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>oco</v>
      </c>
      <c r="B123" s="95" t="str">
        <f>IFERROR(IF(INDEX('Youth 2'!$A:$F,MATCH('Youth Results 2'!$E123,'Youth 2'!$F:$F,0),2)&gt;0,INDEX('Youth 2'!$A:$F,MATCH('Youth Results 2'!$E123,'Youth 2'!$F:$F,0),2),""),"")</f>
        <v>Makayla Cross</v>
      </c>
      <c r="C123" s="95" t="str">
        <f>IFERROR(IF(INDEX('Youth 2'!$A:$F,MATCH('Youth Results 2'!$E123,'Youth 2'!$F:$F,0),3)&gt;0,INDEX('Youth 2'!$A:$F,MATCH('Youth Results 2'!$E123,'Youth 2'!$F:$F,0),3),""),"")</f>
        <v>Rio</v>
      </c>
      <c r="D123" s="96" t="str">
        <f>IFERROR(IF(AND(SMALL('Youth 2'!F:F,K123)&gt;1000,SMALL('Youth 2'!F:F,K123)&lt;3000),"nt",IF(SMALL('Youth 2'!F:F,K123)&gt;3000,"",SMALL('Youth 2'!F:F,K123))),"")</f>
        <v/>
      </c>
      <c r="E123" s="130" t="str">
        <f>IF(D123="nt",IFERROR(SMALL('Youth 2'!F:F,K123),""),IF(D123&gt;3000,"",IFERROR(SMALL('Youth 2'!F:F,K123),"")))</f>
        <v/>
      </c>
      <c r="G123" s="104" t="str">
        <f t="shared" si="2"/>
        <v/>
      </c>
      <c r="J123" s="139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>oco</v>
      </c>
      <c r="B124" s="95" t="str">
        <f>IFERROR(IF(INDEX('Youth 2'!$A:$F,MATCH('Youth Results 2'!$E124,'Youth 2'!$F:$F,0),2)&gt;0,INDEX('Youth 2'!$A:$F,MATCH('Youth Results 2'!$E124,'Youth 2'!$F:$F,0),2),""),"")</f>
        <v>Makayla Cross</v>
      </c>
      <c r="C124" s="95" t="str">
        <f>IFERROR(IF(INDEX('Youth 2'!$A:$F,MATCH('Youth Results 2'!$E124,'Youth 2'!$F:$F,0),3)&gt;0,INDEX('Youth 2'!$A:$F,MATCH('Youth Results 2'!$E124,'Youth 2'!$F:$F,0),3),""),"")</f>
        <v>Rio</v>
      </c>
      <c r="D124" s="96" t="str">
        <f>IFERROR(IF(AND(SMALL('Youth 2'!F:F,K124)&gt;1000,SMALL('Youth 2'!F:F,K124)&lt;3000),"nt",IF(SMALL('Youth 2'!F:F,K124)&gt;3000,"",SMALL('Youth 2'!F:F,K124))),"")</f>
        <v/>
      </c>
      <c r="E124" s="130" t="str">
        <f>IF(D124="nt",IFERROR(SMALL('Youth 2'!F:F,K124),""),IF(D124&gt;3000,"",IFERROR(SMALL('Youth 2'!F:F,K124),"")))</f>
        <v/>
      </c>
      <c r="G124" s="104" t="str">
        <f t="shared" si="2"/>
        <v/>
      </c>
      <c r="J124" s="139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>oco</v>
      </c>
      <c r="B125" s="95" t="str">
        <f>IFERROR(IF(INDEX('Youth 2'!$A:$F,MATCH('Youth Results 2'!$E125,'Youth 2'!$F:$F,0),2)&gt;0,INDEX('Youth 2'!$A:$F,MATCH('Youth Results 2'!$E125,'Youth 2'!$F:$F,0),2),""),"")</f>
        <v>Makayla Cross</v>
      </c>
      <c r="C125" s="95" t="str">
        <f>IFERROR(IF(INDEX('Youth 2'!$A:$F,MATCH('Youth Results 2'!$E125,'Youth 2'!$F:$F,0),3)&gt;0,INDEX('Youth 2'!$A:$F,MATCH('Youth Results 2'!$E125,'Youth 2'!$F:$F,0),3),""),"")</f>
        <v>Rio</v>
      </c>
      <c r="D125" s="96" t="str">
        <f>IFERROR(IF(AND(SMALL('Youth 2'!F:F,K125)&gt;1000,SMALL('Youth 2'!F:F,K125)&lt;3000),"nt",IF(SMALL('Youth 2'!F:F,K125)&gt;3000,"",SMALL('Youth 2'!F:F,K125))),"")</f>
        <v/>
      </c>
      <c r="E125" s="130" t="str">
        <f>IF(D125="nt",IFERROR(SMALL('Youth 2'!F:F,K125),""),IF(D125&gt;3000,"",IFERROR(SMALL('Youth 2'!F:F,K125),"")))</f>
        <v/>
      </c>
      <c r="G125" s="104" t="str">
        <f t="shared" si="2"/>
        <v/>
      </c>
      <c r="J125" s="139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>oco</v>
      </c>
      <c r="B126" s="95" t="str">
        <f>IFERROR(IF(INDEX('Youth 2'!$A:$F,MATCH('Youth Results 2'!$E126,'Youth 2'!$F:$F,0),2)&gt;0,INDEX('Youth 2'!$A:$F,MATCH('Youth Results 2'!$E126,'Youth 2'!$F:$F,0),2),""),"")</f>
        <v>Makayla Cross</v>
      </c>
      <c r="C126" s="95" t="str">
        <f>IFERROR(IF(INDEX('Youth 2'!$A:$F,MATCH('Youth Results 2'!$E126,'Youth 2'!$F:$F,0),3)&gt;0,INDEX('Youth 2'!$A:$F,MATCH('Youth Results 2'!$E126,'Youth 2'!$F:$F,0),3),""),"")</f>
        <v>Rio</v>
      </c>
      <c r="D126" s="96" t="str">
        <f>IFERROR(IF(AND(SMALL('Youth 2'!F:F,K126)&gt;1000,SMALL('Youth 2'!F:F,K126)&lt;3000),"nt",IF(SMALL('Youth 2'!F:F,K126)&gt;3000,"",SMALL('Youth 2'!F:F,K126))),"")</f>
        <v/>
      </c>
      <c r="E126" s="130" t="str">
        <f>IF(D126="nt",IFERROR(SMALL('Youth 2'!F:F,K126),""),IF(D126&gt;3000,"",IFERROR(SMALL('Youth 2'!F:F,K126),"")))</f>
        <v/>
      </c>
      <c r="G126" s="104" t="str">
        <f t="shared" si="2"/>
        <v/>
      </c>
      <c r="J126" s="139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>oco</v>
      </c>
      <c r="B127" s="95" t="str">
        <f>IFERROR(IF(INDEX('Youth 2'!$A:$F,MATCH('Youth Results 2'!$E127,'Youth 2'!$F:$F,0),2)&gt;0,INDEX('Youth 2'!$A:$F,MATCH('Youth Results 2'!$E127,'Youth 2'!$F:$F,0),2),""),"")</f>
        <v>Makayla Cross</v>
      </c>
      <c r="C127" s="95" t="str">
        <f>IFERROR(IF(INDEX('Youth 2'!$A:$F,MATCH('Youth Results 2'!$E127,'Youth 2'!$F:$F,0),3)&gt;0,INDEX('Youth 2'!$A:$F,MATCH('Youth Results 2'!$E127,'Youth 2'!$F:$F,0),3),""),"")</f>
        <v>Rio</v>
      </c>
      <c r="D127" s="96" t="str">
        <f>IFERROR(IF(AND(SMALL('Youth 2'!F:F,K127)&gt;1000,SMALL('Youth 2'!F:F,K127)&lt;3000),"nt",IF(SMALL('Youth 2'!F:F,K127)&gt;3000,"",SMALL('Youth 2'!F:F,K127))),"")</f>
        <v/>
      </c>
      <c r="E127" s="130" t="str">
        <f>IF(D127="nt",IFERROR(SMALL('Youth 2'!F:F,K127),""),IF(D127&gt;3000,"",IFERROR(SMALL('Youth 2'!F:F,K127),"")))</f>
        <v/>
      </c>
      <c r="G127" s="104" t="str">
        <f t="shared" si="2"/>
        <v/>
      </c>
      <c r="J127" s="139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>oco</v>
      </c>
      <c r="B128" s="95" t="str">
        <f>IFERROR(IF(INDEX('Youth 2'!$A:$F,MATCH('Youth Results 2'!$E128,'Youth 2'!$F:$F,0),2)&gt;0,INDEX('Youth 2'!$A:$F,MATCH('Youth Results 2'!$E128,'Youth 2'!$F:$F,0),2),""),"")</f>
        <v>Makayla Cross</v>
      </c>
      <c r="C128" s="95" t="str">
        <f>IFERROR(IF(INDEX('Youth 2'!$A:$F,MATCH('Youth Results 2'!$E128,'Youth 2'!$F:$F,0),3)&gt;0,INDEX('Youth 2'!$A:$F,MATCH('Youth Results 2'!$E128,'Youth 2'!$F:$F,0),3),""),"")</f>
        <v>Rio</v>
      </c>
      <c r="D128" s="96" t="str">
        <f>IFERROR(IF(AND(SMALL('Youth 2'!F:F,K128)&gt;1000,SMALL('Youth 2'!F:F,K128)&lt;3000),"nt",IF(SMALL('Youth 2'!F:F,K128)&gt;3000,"",SMALL('Youth 2'!F:F,K128))),"")</f>
        <v/>
      </c>
      <c r="E128" s="130" t="str">
        <f>IF(D128="nt",IFERROR(SMALL('Youth 2'!F:F,K128),""),IF(D128&gt;3000,"",IFERROR(SMALL('Youth 2'!F:F,K128),"")))</f>
        <v/>
      </c>
      <c r="G128" s="104" t="str">
        <f t="shared" si="2"/>
        <v/>
      </c>
      <c r="J128" s="139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>oco</v>
      </c>
      <c r="B129" s="95" t="str">
        <f>IFERROR(IF(INDEX('Youth 2'!$A:$F,MATCH('Youth Results 2'!$E129,'Youth 2'!$F:$F,0),2)&gt;0,INDEX('Youth 2'!$A:$F,MATCH('Youth Results 2'!$E129,'Youth 2'!$F:$F,0),2),""),"")</f>
        <v>Makayla Cross</v>
      </c>
      <c r="C129" s="95" t="str">
        <f>IFERROR(IF(INDEX('Youth 2'!$A:$F,MATCH('Youth Results 2'!$E129,'Youth 2'!$F:$F,0),3)&gt;0,INDEX('Youth 2'!$A:$F,MATCH('Youth Results 2'!$E129,'Youth 2'!$F:$F,0),3),""),"")</f>
        <v>Rio</v>
      </c>
      <c r="D129" s="96" t="str">
        <f>IFERROR(IF(AND(SMALL('Youth 2'!F:F,K129)&gt;1000,SMALL('Youth 2'!F:F,K129)&lt;3000),"nt",IF(SMALL('Youth 2'!F:F,K129)&gt;3000,"",SMALL('Youth 2'!F:F,K129))),"")</f>
        <v/>
      </c>
      <c r="E129" s="130" t="str">
        <f>IF(D129="nt",IFERROR(SMALL('Youth 2'!F:F,K129),""),IF(D129&gt;3000,"",IFERROR(SMALL('Youth 2'!F:F,K129),"")))</f>
        <v/>
      </c>
      <c r="G129" s="104" t="str">
        <f t="shared" si="2"/>
        <v/>
      </c>
      <c r="J129" s="139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>oco</v>
      </c>
      <c r="B130" s="95" t="str">
        <f>IFERROR(IF(INDEX('Youth 2'!$A:$F,MATCH('Youth Results 2'!$E130,'Youth 2'!$F:$F,0),2)&gt;0,INDEX('Youth 2'!$A:$F,MATCH('Youth Results 2'!$E130,'Youth 2'!$F:$F,0),2),""),"")</f>
        <v>Makayla Cross</v>
      </c>
      <c r="C130" s="95" t="str">
        <f>IFERROR(IF(INDEX('Youth 2'!$A:$F,MATCH('Youth Results 2'!$E130,'Youth 2'!$F:$F,0),3)&gt;0,INDEX('Youth 2'!$A:$F,MATCH('Youth Results 2'!$E130,'Youth 2'!$F:$F,0),3),""),"")</f>
        <v>Rio</v>
      </c>
      <c r="D130" s="96" t="str">
        <f>IFERROR(IF(AND(SMALL('Youth 2'!F:F,K130)&gt;1000,SMALL('Youth 2'!F:F,K130)&lt;3000),"nt",IF(SMALL('Youth 2'!F:F,K130)&gt;3000,"",SMALL('Youth 2'!F:F,K130))),"")</f>
        <v/>
      </c>
      <c r="E130" s="130" t="str">
        <f>IF(D130="nt",IFERROR(SMALL('Youth 2'!F:F,K130),""),IF(D130&gt;3000,"",IFERROR(SMALL('Youth 2'!F:F,K130),"")))</f>
        <v/>
      </c>
      <c r="G130" s="104" t="str">
        <f t="shared" si="2"/>
        <v/>
      </c>
      <c r="J130" s="139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>oco</v>
      </c>
      <c r="B131" s="95" t="str">
        <f>IFERROR(IF(INDEX('Youth 2'!$A:$F,MATCH('Youth Results 2'!$E131,'Youth 2'!$F:$F,0),2)&gt;0,INDEX('Youth 2'!$A:$F,MATCH('Youth Results 2'!$E131,'Youth 2'!$F:$F,0),2),""),"")</f>
        <v>Makayla Cross</v>
      </c>
      <c r="C131" s="95" t="str">
        <f>IFERROR(IF(INDEX('Youth 2'!$A:$F,MATCH('Youth Results 2'!$E131,'Youth 2'!$F:$F,0),3)&gt;0,INDEX('Youth 2'!$A:$F,MATCH('Youth Results 2'!$E131,'Youth 2'!$F:$F,0),3),""),"")</f>
        <v>Rio</v>
      </c>
      <c r="D131" s="96" t="str">
        <f>IFERROR(IF(AND(SMALL('Youth 2'!F:F,K131)&gt;1000,SMALL('Youth 2'!F:F,K131)&lt;3000),"nt",IF(SMALL('Youth 2'!F:F,K131)&gt;3000,"",SMALL('Youth 2'!F:F,K131))),"")</f>
        <v/>
      </c>
      <c r="E131" s="130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39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>oco</v>
      </c>
      <c r="B132" s="95" t="str">
        <f>IFERROR(IF(INDEX('Youth 2'!$A:$F,MATCH('Youth Results 2'!$E132,'Youth 2'!$F:$F,0),2)&gt;0,INDEX('Youth 2'!$A:$F,MATCH('Youth Results 2'!$E132,'Youth 2'!$F:$F,0),2),""),"")</f>
        <v>Makayla Cross</v>
      </c>
      <c r="C132" s="95" t="str">
        <f>IFERROR(IF(INDEX('Youth 2'!$A:$F,MATCH('Youth Results 2'!$E132,'Youth 2'!$F:$F,0),3)&gt;0,INDEX('Youth 2'!$A:$F,MATCH('Youth Results 2'!$E132,'Youth 2'!$F:$F,0),3),""),"")</f>
        <v>Rio</v>
      </c>
      <c r="D132" s="96" t="str">
        <f>IFERROR(IF(AND(SMALL('Youth 2'!F:F,K132)&gt;1000,SMALL('Youth 2'!F:F,K132)&lt;3000),"nt",IF(SMALL('Youth 2'!F:F,K132)&gt;3000,"",SMALL('Youth 2'!F:F,K132))),"")</f>
        <v/>
      </c>
      <c r="E132" s="130" t="str">
        <f>IF(D132="nt",IFERROR(SMALL('Youth 2'!F:F,K132),""),IF(D132&gt;3000,"",IFERROR(SMALL('Youth 2'!F:F,K132),"")))</f>
        <v/>
      </c>
      <c r="G132" s="104" t="str">
        <f t="shared" si="3"/>
        <v/>
      </c>
      <c r="J132" s="139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>oco</v>
      </c>
      <c r="B133" s="95" t="str">
        <f>IFERROR(IF(INDEX('Youth 2'!$A:$F,MATCH('Youth Results 2'!$E133,'Youth 2'!$F:$F,0),2)&gt;0,INDEX('Youth 2'!$A:$F,MATCH('Youth Results 2'!$E133,'Youth 2'!$F:$F,0),2),""),"")</f>
        <v>Makayla Cross</v>
      </c>
      <c r="C133" s="95" t="str">
        <f>IFERROR(IF(INDEX('Youth 2'!$A:$F,MATCH('Youth Results 2'!$E133,'Youth 2'!$F:$F,0),3)&gt;0,INDEX('Youth 2'!$A:$F,MATCH('Youth Results 2'!$E133,'Youth 2'!$F:$F,0),3),""),"")</f>
        <v>Rio</v>
      </c>
      <c r="D133" s="96" t="str">
        <f>IFERROR(IF(AND(SMALL('Youth 2'!F:F,K133)&gt;1000,SMALL('Youth 2'!F:F,K133)&lt;3000),"nt",IF(SMALL('Youth 2'!F:F,K133)&gt;3000,"",SMALL('Youth 2'!F:F,K133))),"")</f>
        <v/>
      </c>
      <c r="E133" s="130" t="str">
        <f>IF(D133="nt",IFERROR(SMALL('Youth 2'!F:F,K133),""),IF(D133&gt;3000,"",IFERROR(SMALL('Youth 2'!F:F,K133),"")))</f>
        <v/>
      </c>
      <c r="G133" s="104" t="str">
        <f t="shared" si="3"/>
        <v/>
      </c>
      <c r="J133" s="139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>oco</v>
      </c>
      <c r="B134" s="95" t="str">
        <f>IFERROR(IF(INDEX('Youth 2'!$A:$F,MATCH('Youth Results 2'!$E134,'Youth 2'!$F:$F,0),2)&gt;0,INDEX('Youth 2'!$A:$F,MATCH('Youth Results 2'!$E134,'Youth 2'!$F:$F,0),2),""),"")</f>
        <v>Makayla Cross</v>
      </c>
      <c r="C134" s="95" t="str">
        <f>IFERROR(IF(INDEX('Youth 2'!$A:$F,MATCH('Youth Results 2'!$E134,'Youth 2'!$F:$F,0),3)&gt;0,INDEX('Youth 2'!$A:$F,MATCH('Youth Results 2'!$E134,'Youth 2'!$F:$F,0),3),""),"")</f>
        <v>Rio</v>
      </c>
      <c r="D134" s="96" t="str">
        <f>IFERROR(IF(AND(SMALL('Youth 2'!F:F,K134)&gt;1000,SMALL('Youth 2'!F:F,K134)&lt;3000),"nt",IF(SMALL('Youth 2'!F:F,K134)&gt;3000,"",SMALL('Youth 2'!F:F,K134))),"")</f>
        <v/>
      </c>
      <c r="E134" s="130" t="str">
        <f>IF(D134="nt",IFERROR(SMALL('Youth 2'!F:F,K134),""),IF(D134&gt;3000,"",IFERROR(SMALL('Youth 2'!F:F,K134),"")))</f>
        <v/>
      </c>
      <c r="G134" s="104" t="str">
        <f t="shared" si="3"/>
        <v/>
      </c>
      <c r="J134" s="139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>oco</v>
      </c>
      <c r="B135" s="95" t="str">
        <f>IFERROR(IF(INDEX('Youth 2'!$A:$F,MATCH('Youth Results 2'!$E135,'Youth 2'!$F:$F,0),2)&gt;0,INDEX('Youth 2'!$A:$F,MATCH('Youth Results 2'!$E135,'Youth 2'!$F:$F,0),2),""),"")</f>
        <v>Makayla Cross</v>
      </c>
      <c r="C135" s="95" t="str">
        <f>IFERROR(IF(INDEX('Youth 2'!$A:$F,MATCH('Youth Results 2'!$E135,'Youth 2'!$F:$F,0),3)&gt;0,INDEX('Youth 2'!$A:$F,MATCH('Youth Results 2'!$E135,'Youth 2'!$F:$F,0),3),""),"")</f>
        <v>Rio</v>
      </c>
      <c r="D135" s="96" t="str">
        <f>IFERROR(IF(AND(SMALL('Youth 2'!F:F,K135)&gt;1000,SMALL('Youth 2'!F:F,K135)&lt;3000),"nt",IF(SMALL('Youth 2'!F:F,K135)&gt;3000,"",SMALL('Youth 2'!F:F,K135))),"")</f>
        <v/>
      </c>
      <c r="E135" s="130" t="str">
        <f>IF(D135="nt",IFERROR(SMALL('Youth 2'!F:F,K135),""),IF(D135&gt;3000,"",IFERROR(SMALL('Youth 2'!F:F,K135),"")))</f>
        <v/>
      </c>
      <c r="G135" s="104" t="str">
        <f t="shared" si="3"/>
        <v/>
      </c>
      <c r="J135" s="139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>oco</v>
      </c>
      <c r="B136" s="95" t="str">
        <f>IFERROR(IF(INDEX('Youth 2'!$A:$F,MATCH('Youth Results 2'!$E136,'Youth 2'!$F:$F,0),2)&gt;0,INDEX('Youth 2'!$A:$F,MATCH('Youth Results 2'!$E136,'Youth 2'!$F:$F,0),2),""),"")</f>
        <v>Makayla Cross</v>
      </c>
      <c r="C136" s="95" t="str">
        <f>IFERROR(IF(INDEX('Youth 2'!$A:$F,MATCH('Youth Results 2'!$E136,'Youth 2'!$F:$F,0),3)&gt;0,INDEX('Youth 2'!$A:$F,MATCH('Youth Results 2'!$E136,'Youth 2'!$F:$F,0),3),""),"")</f>
        <v>Rio</v>
      </c>
      <c r="D136" s="96" t="str">
        <f>IFERROR(IF(AND(SMALL('Youth 2'!F:F,K136)&gt;1000,SMALL('Youth 2'!F:F,K136)&lt;3000),"nt",IF(SMALL('Youth 2'!F:F,K136)&gt;3000,"",SMALL('Youth 2'!F:F,K136))),"")</f>
        <v/>
      </c>
      <c r="E136" s="130" t="str">
        <f>IF(D136="nt",IFERROR(SMALL('Youth 2'!F:F,K136),""),IF(D136&gt;3000,"",IFERROR(SMALL('Youth 2'!F:F,K136),"")))</f>
        <v/>
      </c>
      <c r="G136" s="104" t="str">
        <f t="shared" si="3"/>
        <v/>
      </c>
      <c r="J136" s="139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>oco</v>
      </c>
      <c r="B137" s="95" t="str">
        <f>IFERROR(IF(INDEX('Youth 2'!$A:$F,MATCH('Youth Results 2'!$E137,'Youth 2'!$F:$F,0),2)&gt;0,INDEX('Youth 2'!$A:$F,MATCH('Youth Results 2'!$E137,'Youth 2'!$F:$F,0),2),""),"")</f>
        <v>Makayla Cross</v>
      </c>
      <c r="C137" s="95" t="str">
        <f>IFERROR(IF(INDEX('Youth 2'!$A:$F,MATCH('Youth Results 2'!$E137,'Youth 2'!$F:$F,0),3)&gt;0,INDEX('Youth 2'!$A:$F,MATCH('Youth Results 2'!$E137,'Youth 2'!$F:$F,0),3),""),"")</f>
        <v>Rio</v>
      </c>
      <c r="D137" s="96" t="str">
        <f>IFERROR(IF(AND(SMALL('Youth 2'!F:F,K137)&gt;1000,SMALL('Youth 2'!F:F,K137)&lt;3000),"nt",IF(SMALL('Youth 2'!F:F,K137)&gt;3000,"",SMALL('Youth 2'!F:F,K137))),"")</f>
        <v/>
      </c>
      <c r="E137" s="130" t="str">
        <f>IF(D137="nt",IFERROR(SMALL('Youth 2'!F:F,K137),""),IF(D137&gt;3000,"",IFERROR(SMALL('Youth 2'!F:F,K137),"")))</f>
        <v/>
      </c>
      <c r="G137" s="104" t="str">
        <f t="shared" si="3"/>
        <v/>
      </c>
      <c r="J137" s="139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>oco</v>
      </c>
      <c r="B138" s="95" t="str">
        <f>IFERROR(IF(INDEX('Youth 2'!$A:$F,MATCH('Youth Results 2'!$E138,'Youth 2'!$F:$F,0),2)&gt;0,INDEX('Youth 2'!$A:$F,MATCH('Youth Results 2'!$E138,'Youth 2'!$F:$F,0),2),""),"")</f>
        <v>Makayla Cross</v>
      </c>
      <c r="C138" s="95" t="str">
        <f>IFERROR(IF(INDEX('Youth 2'!$A:$F,MATCH('Youth Results 2'!$E138,'Youth 2'!$F:$F,0),3)&gt;0,INDEX('Youth 2'!$A:$F,MATCH('Youth Results 2'!$E138,'Youth 2'!$F:$F,0),3),""),"")</f>
        <v>Rio</v>
      </c>
      <c r="D138" s="96" t="str">
        <f>IFERROR(IF(AND(SMALL('Youth 2'!F:F,K138)&gt;1000,SMALL('Youth 2'!F:F,K138)&lt;3000),"nt",IF(SMALL('Youth 2'!F:F,K138)&gt;3000,"",SMALL('Youth 2'!F:F,K138))),"")</f>
        <v/>
      </c>
      <c r="E138" s="130" t="str">
        <f>IF(D138="nt",IFERROR(SMALL('Youth 2'!F:F,K138),""),IF(D138&gt;3000,"",IFERROR(SMALL('Youth 2'!F:F,K138),"")))</f>
        <v/>
      </c>
      <c r="G138" s="104" t="str">
        <f t="shared" si="3"/>
        <v/>
      </c>
      <c r="J138" s="139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>oco</v>
      </c>
      <c r="B139" s="95" t="str">
        <f>IFERROR(IF(INDEX('Youth 2'!$A:$F,MATCH('Youth Results 2'!$E139,'Youth 2'!$F:$F,0),2)&gt;0,INDEX('Youth 2'!$A:$F,MATCH('Youth Results 2'!$E139,'Youth 2'!$F:$F,0),2),""),"")</f>
        <v>Makayla Cross</v>
      </c>
      <c r="C139" s="95" t="str">
        <f>IFERROR(IF(INDEX('Youth 2'!$A:$F,MATCH('Youth Results 2'!$E139,'Youth 2'!$F:$F,0),3)&gt;0,INDEX('Youth 2'!$A:$F,MATCH('Youth Results 2'!$E139,'Youth 2'!$F:$F,0),3),""),"")</f>
        <v>Rio</v>
      </c>
      <c r="D139" s="96" t="str">
        <f>IFERROR(IF(AND(SMALL('Youth 2'!F:F,K139)&gt;1000,SMALL('Youth 2'!F:F,K139)&lt;3000),"nt",IF(SMALL('Youth 2'!F:F,K139)&gt;3000,"",SMALL('Youth 2'!F:F,K139))),"")</f>
        <v/>
      </c>
      <c r="E139" s="130" t="str">
        <f>IF(D139="nt",IFERROR(SMALL('Youth 2'!F:F,K139),""),IF(D139&gt;3000,"",IFERROR(SMALL('Youth 2'!F:F,K139),"")))</f>
        <v/>
      </c>
      <c r="G139" s="104" t="str">
        <f t="shared" si="3"/>
        <v/>
      </c>
      <c r="J139" s="139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>oco</v>
      </c>
      <c r="B140" s="95" t="str">
        <f>IFERROR(IF(INDEX('Youth 2'!$A:$F,MATCH('Youth Results 2'!$E140,'Youth 2'!$F:$F,0),2)&gt;0,INDEX('Youth 2'!$A:$F,MATCH('Youth Results 2'!$E140,'Youth 2'!$F:$F,0),2),""),"")</f>
        <v>Makayla Cross</v>
      </c>
      <c r="C140" s="95" t="str">
        <f>IFERROR(IF(INDEX('Youth 2'!$A:$F,MATCH('Youth Results 2'!$E140,'Youth 2'!$F:$F,0),3)&gt;0,INDEX('Youth 2'!$A:$F,MATCH('Youth Results 2'!$E140,'Youth 2'!$F:$F,0),3),""),"")</f>
        <v>Rio</v>
      </c>
      <c r="D140" s="96" t="str">
        <f>IFERROR(IF(AND(SMALL('Youth 2'!F:F,K140)&gt;1000,SMALL('Youth 2'!F:F,K140)&lt;3000),"nt",IF(SMALL('Youth 2'!F:F,K140)&gt;3000,"",SMALL('Youth 2'!F:F,K140))),"")</f>
        <v/>
      </c>
      <c r="E140" s="130" t="str">
        <f>IF(D140="nt",IFERROR(SMALL('Youth 2'!F:F,K140),""),IF(D140&gt;3000,"",IFERROR(SMALL('Youth 2'!F:F,K140),"")))</f>
        <v/>
      </c>
      <c r="G140" s="104" t="str">
        <f t="shared" si="3"/>
        <v/>
      </c>
      <c r="J140" s="139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>oco</v>
      </c>
      <c r="B141" s="95" t="str">
        <f>IFERROR(IF(INDEX('Youth 2'!$A:$F,MATCH('Youth Results 2'!$E141,'Youth 2'!$F:$F,0),2)&gt;0,INDEX('Youth 2'!$A:$F,MATCH('Youth Results 2'!$E141,'Youth 2'!$F:$F,0),2),""),"")</f>
        <v>Makayla Cross</v>
      </c>
      <c r="C141" s="95" t="str">
        <f>IFERROR(IF(INDEX('Youth 2'!$A:$F,MATCH('Youth Results 2'!$E141,'Youth 2'!$F:$F,0),3)&gt;0,INDEX('Youth 2'!$A:$F,MATCH('Youth Results 2'!$E141,'Youth 2'!$F:$F,0),3),""),"")</f>
        <v>Rio</v>
      </c>
      <c r="D141" s="96" t="str">
        <f>IFERROR(IF(AND(SMALL('Youth 2'!F:F,K141)&gt;1000,SMALL('Youth 2'!F:F,K141)&lt;3000),"nt",IF(SMALL('Youth 2'!F:F,K141)&gt;3000,"",SMALL('Youth 2'!F:F,K141))),"")</f>
        <v/>
      </c>
      <c r="E141" s="130" t="str">
        <f>IF(D141="nt",IFERROR(SMALL('Youth 2'!F:F,K141),""),IF(D141&gt;3000,"",IFERROR(SMALL('Youth 2'!F:F,K141),"")))</f>
        <v/>
      </c>
      <c r="G141" s="104" t="str">
        <f t="shared" si="3"/>
        <v/>
      </c>
      <c r="J141" s="139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>oco</v>
      </c>
      <c r="B142" s="95" t="str">
        <f>IFERROR(IF(INDEX('Youth 2'!$A:$F,MATCH('Youth Results 2'!$E142,'Youth 2'!$F:$F,0),2)&gt;0,INDEX('Youth 2'!$A:$F,MATCH('Youth Results 2'!$E142,'Youth 2'!$F:$F,0),2),""),"")</f>
        <v>Makayla Cross</v>
      </c>
      <c r="C142" s="95" t="str">
        <f>IFERROR(IF(INDEX('Youth 2'!$A:$F,MATCH('Youth Results 2'!$E142,'Youth 2'!$F:$F,0),3)&gt;0,INDEX('Youth 2'!$A:$F,MATCH('Youth Results 2'!$E142,'Youth 2'!$F:$F,0),3),""),"")</f>
        <v>Rio</v>
      </c>
      <c r="D142" s="96" t="str">
        <f>IFERROR(IF(AND(SMALL('Youth 2'!F:F,K142)&gt;1000,SMALL('Youth 2'!F:F,K142)&lt;3000),"nt",IF(SMALL('Youth 2'!F:F,K142)&gt;3000,"",SMALL('Youth 2'!F:F,K142))),"")</f>
        <v/>
      </c>
      <c r="E142" s="130" t="str">
        <f>IF(D142="nt",IFERROR(SMALL('Youth 2'!F:F,K142),""),IF(D142&gt;3000,"",IFERROR(SMALL('Youth 2'!F:F,K142),"")))</f>
        <v/>
      </c>
      <c r="G142" s="104" t="str">
        <f t="shared" si="3"/>
        <v/>
      </c>
      <c r="J142" s="139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>oco</v>
      </c>
      <c r="B143" s="95" t="str">
        <f>IFERROR(IF(INDEX('Youth 2'!$A:$F,MATCH('Youth Results 2'!$E143,'Youth 2'!$F:$F,0),2)&gt;0,INDEX('Youth 2'!$A:$F,MATCH('Youth Results 2'!$E143,'Youth 2'!$F:$F,0),2),""),"")</f>
        <v>Makayla Cross</v>
      </c>
      <c r="C143" s="95" t="str">
        <f>IFERROR(IF(INDEX('Youth 2'!$A:$F,MATCH('Youth Results 2'!$E143,'Youth 2'!$F:$F,0),3)&gt;0,INDEX('Youth 2'!$A:$F,MATCH('Youth Results 2'!$E143,'Youth 2'!$F:$F,0),3),""),"")</f>
        <v>Rio</v>
      </c>
      <c r="D143" s="96" t="str">
        <f>IFERROR(IF(AND(SMALL('Youth 2'!F:F,K143)&gt;1000,SMALL('Youth 2'!F:F,K143)&lt;3000),"nt",IF(SMALL('Youth 2'!F:F,K143)&gt;3000,"",SMALL('Youth 2'!F:F,K143))),"")</f>
        <v/>
      </c>
      <c r="E143" s="130" t="str">
        <f>IF(D143="nt",IFERROR(SMALL('Youth 2'!F:F,K143),""),IF(D143&gt;3000,"",IFERROR(SMALL('Youth 2'!F:F,K143),"")))</f>
        <v/>
      </c>
      <c r="G143" s="104" t="str">
        <f t="shared" si="3"/>
        <v/>
      </c>
      <c r="J143" s="139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>oco</v>
      </c>
      <c r="B144" s="95" t="str">
        <f>IFERROR(IF(INDEX('Youth 2'!$A:$F,MATCH('Youth Results 2'!$E144,'Youth 2'!$F:$F,0),2)&gt;0,INDEX('Youth 2'!$A:$F,MATCH('Youth Results 2'!$E144,'Youth 2'!$F:$F,0),2),""),"")</f>
        <v>Makayla Cross</v>
      </c>
      <c r="C144" s="95" t="str">
        <f>IFERROR(IF(INDEX('Youth 2'!$A:$F,MATCH('Youth Results 2'!$E144,'Youth 2'!$F:$F,0),3)&gt;0,INDEX('Youth 2'!$A:$F,MATCH('Youth Results 2'!$E144,'Youth 2'!$F:$F,0),3),""),"")</f>
        <v>Rio</v>
      </c>
      <c r="D144" s="96" t="str">
        <f>IFERROR(IF(AND(SMALL('Youth 2'!F:F,K144)&gt;1000,SMALL('Youth 2'!F:F,K144)&lt;3000),"nt",IF(SMALL('Youth 2'!F:F,K144)&gt;3000,"",SMALL('Youth 2'!F:F,K144))),"")</f>
        <v/>
      </c>
      <c r="E144" s="130" t="str">
        <f>IF(D144="nt",IFERROR(SMALL('Youth 2'!F:F,K144),""),IF(D144&gt;3000,"",IFERROR(SMALL('Youth 2'!F:F,K144),"")))</f>
        <v/>
      </c>
      <c r="G144" s="104" t="str">
        <f t="shared" si="3"/>
        <v/>
      </c>
      <c r="J144" s="139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>oco</v>
      </c>
      <c r="B145" s="95" t="str">
        <f>IFERROR(IF(INDEX('Youth 2'!$A:$F,MATCH('Youth Results 2'!$E145,'Youth 2'!$F:$F,0),2)&gt;0,INDEX('Youth 2'!$A:$F,MATCH('Youth Results 2'!$E145,'Youth 2'!$F:$F,0),2),""),"")</f>
        <v>Makayla Cross</v>
      </c>
      <c r="C145" s="95" t="str">
        <f>IFERROR(IF(INDEX('Youth 2'!$A:$F,MATCH('Youth Results 2'!$E145,'Youth 2'!$F:$F,0),3)&gt;0,INDEX('Youth 2'!$A:$F,MATCH('Youth Results 2'!$E145,'Youth 2'!$F:$F,0),3),""),"")</f>
        <v>Rio</v>
      </c>
      <c r="D145" s="96" t="str">
        <f>IFERROR(IF(AND(SMALL('Youth 2'!F:F,K145)&gt;1000,SMALL('Youth 2'!F:F,K145)&lt;3000),"nt",IF(SMALL('Youth 2'!F:F,K145)&gt;3000,"",SMALL('Youth 2'!F:F,K145))),"")</f>
        <v/>
      </c>
      <c r="E145" s="130" t="str">
        <f>IF(D145="nt",IFERROR(SMALL('Youth 2'!F:F,K145),""),IF(D145&gt;3000,"",IFERROR(SMALL('Youth 2'!F:F,K145),"")))</f>
        <v/>
      </c>
      <c r="G145" s="104" t="str">
        <f t="shared" si="3"/>
        <v/>
      </c>
      <c r="J145" s="139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>oco</v>
      </c>
      <c r="B146" s="95" t="str">
        <f>IFERROR(IF(INDEX('Youth 2'!$A:$F,MATCH('Youth Results 2'!$E146,'Youth 2'!$F:$F,0),2)&gt;0,INDEX('Youth 2'!$A:$F,MATCH('Youth Results 2'!$E146,'Youth 2'!$F:$F,0),2),""),"")</f>
        <v>Makayla Cross</v>
      </c>
      <c r="C146" s="95" t="str">
        <f>IFERROR(IF(INDEX('Youth 2'!$A:$F,MATCH('Youth Results 2'!$E146,'Youth 2'!$F:$F,0),3)&gt;0,INDEX('Youth 2'!$A:$F,MATCH('Youth Results 2'!$E146,'Youth 2'!$F:$F,0),3),""),"")</f>
        <v>Rio</v>
      </c>
      <c r="D146" s="96" t="str">
        <f>IFERROR(IF(AND(SMALL('Youth 2'!F:F,K146)&gt;1000,SMALL('Youth 2'!F:F,K146)&lt;3000),"nt",IF(SMALL('Youth 2'!F:F,K146)&gt;3000,"",SMALL('Youth 2'!F:F,K146))),"")</f>
        <v/>
      </c>
      <c r="E146" s="130" t="str">
        <f>IF(D146="nt",IFERROR(SMALL('Youth 2'!F:F,K146),""),IF(D146&gt;3000,"",IFERROR(SMALL('Youth 2'!F:F,K146),"")))</f>
        <v/>
      </c>
      <c r="G146" s="104" t="str">
        <f t="shared" si="3"/>
        <v/>
      </c>
      <c r="J146" s="139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>oco</v>
      </c>
      <c r="B147" s="95" t="str">
        <f>IFERROR(IF(INDEX('Youth 2'!$A:$F,MATCH('Youth Results 2'!$E147,'Youth 2'!$F:$F,0),2)&gt;0,INDEX('Youth 2'!$A:$F,MATCH('Youth Results 2'!$E147,'Youth 2'!$F:$F,0),2),""),"")</f>
        <v>Makayla Cross</v>
      </c>
      <c r="C147" s="95" t="str">
        <f>IFERROR(IF(INDEX('Youth 2'!$A:$F,MATCH('Youth Results 2'!$E147,'Youth 2'!$F:$F,0),3)&gt;0,INDEX('Youth 2'!$A:$F,MATCH('Youth Results 2'!$E147,'Youth 2'!$F:$F,0),3),""),"")</f>
        <v>Rio</v>
      </c>
      <c r="D147" s="96" t="str">
        <f>IFERROR(IF(AND(SMALL('Youth 2'!F:F,K147)&gt;1000,SMALL('Youth 2'!F:F,K147)&lt;3000),"nt",IF(SMALL('Youth 2'!F:F,K147)&gt;3000,"",SMALL('Youth 2'!F:F,K147))),"")</f>
        <v/>
      </c>
      <c r="E147" s="130" t="str">
        <f>IF(D147="nt",IFERROR(SMALL('Youth 2'!F:F,K147),""),IF(D147&gt;3000,"",IFERROR(SMALL('Youth 2'!F:F,K147),"")))</f>
        <v/>
      </c>
      <c r="G147" s="104" t="str">
        <f t="shared" si="3"/>
        <v/>
      </c>
      <c r="J147" s="139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>oco</v>
      </c>
      <c r="B148" s="95" t="str">
        <f>IFERROR(IF(INDEX('Youth 2'!$A:$F,MATCH('Youth Results 2'!$E148,'Youth 2'!$F:$F,0),2)&gt;0,INDEX('Youth 2'!$A:$F,MATCH('Youth Results 2'!$E148,'Youth 2'!$F:$F,0),2),""),"")</f>
        <v>Makayla Cross</v>
      </c>
      <c r="C148" s="95" t="str">
        <f>IFERROR(IF(INDEX('Youth 2'!$A:$F,MATCH('Youth Results 2'!$E148,'Youth 2'!$F:$F,0),3)&gt;0,INDEX('Youth 2'!$A:$F,MATCH('Youth Results 2'!$E148,'Youth 2'!$F:$F,0),3),""),"")</f>
        <v>Rio</v>
      </c>
      <c r="D148" s="96" t="str">
        <f>IFERROR(IF(AND(SMALL('Youth 2'!F:F,K148)&gt;1000,SMALL('Youth 2'!F:F,K148)&lt;3000),"nt",IF(SMALL('Youth 2'!F:F,K148)&gt;3000,"",SMALL('Youth 2'!F:F,K148))),"")</f>
        <v/>
      </c>
      <c r="E148" s="130" t="str">
        <f>IF(D148="nt",IFERROR(SMALL('Youth 2'!F:F,K148),""),IF(D148&gt;3000,"",IFERROR(SMALL('Youth 2'!F:F,K148),"")))</f>
        <v/>
      </c>
      <c r="G148" s="104" t="str">
        <f t="shared" si="3"/>
        <v/>
      </c>
      <c r="J148" s="139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>oco</v>
      </c>
      <c r="B149" s="95" t="str">
        <f>IFERROR(IF(INDEX('Youth 2'!$A:$F,MATCH('Youth Results 2'!$E149,'Youth 2'!$F:$F,0),2)&gt;0,INDEX('Youth 2'!$A:$F,MATCH('Youth Results 2'!$E149,'Youth 2'!$F:$F,0),2),""),"")</f>
        <v>Makayla Cross</v>
      </c>
      <c r="C149" s="95" t="str">
        <f>IFERROR(IF(INDEX('Youth 2'!$A:$F,MATCH('Youth Results 2'!$E149,'Youth 2'!$F:$F,0),3)&gt;0,INDEX('Youth 2'!$A:$F,MATCH('Youth Results 2'!$E149,'Youth 2'!$F:$F,0),3),""),"")</f>
        <v>Rio</v>
      </c>
      <c r="D149" s="96" t="str">
        <f>IFERROR(IF(AND(SMALL('Youth 2'!F:F,K149)&gt;1000,SMALL('Youth 2'!F:F,K149)&lt;3000),"nt",IF(SMALL('Youth 2'!F:F,K149)&gt;3000,"",SMALL('Youth 2'!F:F,K149))),"")</f>
        <v/>
      </c>
      <c r="E149" s="130" t="str">
        <f>IF(D149="nt",IFERROR(SMALL('Youth 2'!F:F,K149),""),IF(D149&gt;3000,"",IFERROR(SMALL('Youth 2'!F:F,K149),"")))</f>
        <v/>
      </c>
      <c r="G149" s="104" t="str">
        <f t="shared" si="3"/>
        <v/>
      </c>
      <c r="J149" s="139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>oco</v>
      </c>
      <c r="B150" s="95" t="str">
        <f>IFERROR(IF(INDEX('Youth 2'!$A:$F,MATCH('Youth Results 2'!$E150,'Youth 2'!$F:$F,0),2)&gt;0,INDEX('Youth 2'!$A:$F,MATCH('Youth Results 2'!$E150,'Youth 2'!$F:$F,0),2),""),"")</f>
        <v>Makayla Cross</v>
      </c>
      <c r="C150" s="95" t="str">
        <f>IFERROR(IF(INDEX('Youth 2'!$A:$F,MATCH('Youth Results 2'!$E150,'Youth 2'!$F:$F,0),3)&gt;0,INDEX('Youth 2'!$A:$F,MATCH('Youth Results 2'!$E150,'Youth 2'!$F:$F,0),3),""),"")</f>
        <v>Rio</v>
      </c>
      <c r="D150" s="96" t="str">
        <f>IFERROR(IF(AND(SMALL('Youth 2'!F:F,K150)&gt;1000,SMALL('Youth 2'!F:F,K150)&lt;3000),"nt",IF(SMALL('Youth 2'!F:F,K150)&gt;3000,"",SMALL('Youth 2'!F:F,K150))),"")</f>
        <v/>
      </c>
      <c r="E150" s="130" t="str">
        <f>IF(D150="nt",IFERROR(SMALL('Youth 2'!F:F,K150),""),IF(D150&gt;3000,"",IFERROR(SMALL('Youth 2'!F:F,K150),"")))</f>
        <v/>
      </c>
      <c r="G150" s="104" t="str">
        <f t="shared" si="3"/>
        <v/>
      </c>
      <c r="J150" s="139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>oco</v>
      </c>
      <c r="B151" s="95" t="str">
        <f>IFERROR(IF(INDEX('Youth 2'!$A:$F,MATCH('Youth Results 2'!$E151,'Youth 2'!$F:$F,0),2)&gt;0,INDEX('Youth 2'!$A:$F,MATCH('Youth Results 2'!$E151,'Youth 2'!$F:$F,0),2),""),"")</f>
        <v>Makayla Cross</v>
      </c>
      <c r="C151" s="95" t="str">
        <f>IFERROR(IF(INDEX('Youth 2'!$A:$F,MATCH('Youth Results 2'!$E151,'Youth 2'!$F:$F,0),3)&gt;0,INDEX('Youth 2'!$A:$F,MATCH('Youth Results 2'!$E151,'Youth 2'!$F:$F,0),3),""),"")</f>
        <v>Rio</v>
      </c>
      <c r="D151" s="96" t="str">
        <f>IFERROR(IF(AND(SMALL('Youth 2'!F:F,K151)&gt;1000,SMALL('Youth 2'!F:F,K151)&lt;3000),"nt",IF(SMALL('Youth 2'!F:F,K151)&gt;3000,"",SMALL('Youth 2'!F:F,K151))),"")</f>
        <v/>
      </c>
      <c r="E151" s="130" t="str">
        <f>IF(D151="nt",IFERROR(SMALL('Youth 2'!F:F,K151),""),IF(D151&gt;3000,"",IFERROR(SMALL('Youth 2'!F:F,K151),"")))</f>
        <v/>
      </c>
      <c r="G151" s="104" t="str">
        <f t="shared" si="3"/>
        <v/>
      </c>
      <c r="J151" s="139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>oco</v>
      </c>
      <c r="B152" s="95" t="str">
        <f>IFERROR(IF(INDEX('Youth 2'!$A:$F,MATCH('Youth Results 2'!$E152,'Youth 2'!$F:$F,0),2)&gt;0,INDEX('Youth 2'!$A:$F,MATCH('Youth Results 2'!$E152,'Youth 2'!$F:$F,0),2),""),"")</f>
        <v>Makayla Cross</v>
      </c>
      <c r="C152" s="95" t="str">
        <f>IFERROR(IF(INDEX('Youth 2'!$A:$F,MATCH('Youth Results 2'!$E152,'Youth 2'!$F:$F,0),3)&gt;0,INDEX('Youth 2'!$A:$F,MATCH('Youth Results 2'!$E152,'Youth 2'!$F:$F,0),3),""),"")</f>
        <v>Rio</v>
      </c>
      <c r="D152" s="96" t="str">
        <f>IFERROR(IF(AND(SMALL('Youth 2'!F:F,K152)&gt;1000,SMALL('Youth 2'!F:F,K152)&lt;3000),"nt",IF(SMALL('Youth 2'!F:F,K152)&gt;3000,"",SMALL('Youth 2'!F:F,K152))),"")</f>
        <v/>
      </c>
      <c r="E152" s="130" t="str">
        <f>IF(D152="nt",IFERROR(SMALL('Youth 2'!F:F,K152),""),IF(D152&gt;3000,"",IFERROR(SMALL('Youth 2'!F:F,K152),"")))</f>
        <v/>
      </c>
      <c r="G152" s="104" t="str">
        <f t="shared" si="3"/>
        <v/>
      </c>
      <c r="J152" s="139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>oco</v>
      </c>
      <c r="B153" s="95" t="str">
        <f>IFERROR(IF(INDEX('Youth 2'!$A:$F,MATCH('Youth Results 2'!$E153,'Youth 2'!$F:$F,0),2)&gt;0,INDEX('Youth 2'!$A:$F,MATCH('Youth Results 2'!$E153,'Youth 2'!$F:$F,0),2),""),"")</f>
        <v>Makayla Cross</v>
      </c>
      <c r="C153" s="95" t="str">
        <f>IFERROR(IF(INDEX('Youth 2'!$A:$F,MATCH('Youth Results 2'!$E153,'Youth 2'!$F:$F,0),3)&gt;0,INDEX('Youth 2'!$A:$F,MATCH('Youth Results 2'!$E153,'Youth 2'!$F:$F,0),3),""),"")</f>
        <v>Rio</v>
      </c>
      <c r="D153" s="96" t="str">
        <f>IFERROR(IF(AND(SMALL('Youth 2'!F:F,K153)&gt;1000,SMALL('Youth 2'!F:F,K153)&lt;3000),"nt",IF(SMALL('Youth 2'!F:F,K153)&gt;3000,"",SMALL('Youth 2'!F:F,K153))),"")</f>
        <v/>
      </c>
      <c r="E153" s="130" t="str">
        <f>IF(D153="nt",IFERROR(SMALL('Youth 2'!F:F,K153),""),IF(D153&gt;3000,"",IFERROR(SMALL('Youth 2'!F:F,K153),"")))</f>
        <v/>
      </c>
      <c r="G153" s="104" t="str">
        <f t="shared" si="3"/>
        <v/>
      </c>
      <c r="J153" s="139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>oco</v>
      </c>
      <c r="B154" s="95" t="str">
        <f>IFERROR(IF(INDEX('Youth 2'!$A:$F,MATCH('Youth Results 2'!$E154,'Youth 2'!$F:$F,0),2)&gt;0,INDEX('Youth 2'!$A:$F,MATCH('Youth Results 2'!$E154,'Youth 2'!$F:$F,0),2),""),"")</f>
        <v>Makayla Cross</v>
      </c>
      <c r="C154" s="95" t="str">
        <f>IFERROR(IF(INDEX('Youth 2'!$A:$F,MATCH('Youth Results 2'!$E154,'Youth 2'!$F:$F,0),3)&gt;0,INDEX('Youth 2'!$A:$F,MATCH('Youth Results 2'!$E154,'Youth 2'!$F:$F,0),3),""),"")</f>
        <v>Rio</v>
      </c>
      <c r="D154" s="96" t="str">
        <f>IFERROR(IF(AND(SMALL('Youth 2'!F:F,K154)&gt;1000,SMALL('Youth 2'!F:F,K154)&lt;3000),"nt",IF(SMALL('Youth 2'!F:F,K154)&gt;3000,"",SMALL('Youth 2'!F:F,K154))),"")</f>
        <v/>
      </c>
      <c r="E154" s="130" t="str">
        <f>IF(D154="nt",IFERROR(SMALL('Youth 2'!F:F,K154),""),IF(D154&gt;3000,"",IFERROR(SMALL('Youth 2'!F:F,K154),"")))</f>
        <v/>
      </c>
      <c r="G154" s="104" t="str">
        <f t="shared" si="3"/>
        <v/>
      </c>
      <c r="J154" s="139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>oco</v>
      </c>
      <c r="B155" s="95" t="str">
        <f>IFERROR(IF(INDEX('Youth 2'!$A:$F,MATCH('Youth Results 2'!$E155,'Youth 2'!$F:$F,0),2)&gt;0,INDEX('Youth 2'!$A:$F,MATCH('Youth Results 2'!$E155,'Youth 2'!$F:$F,0),2),""),"")</f>
        <v>Makayla Cross</v>
      </c>
      <c r="C155" s="95" t="str">
        <f>IFERROR(IF(INDEX('Youth 2'!$A:$F,MATCH('Youth Results 2'!$E155,'Youth 2'!$F:$F,0),3)&gt;0,INDEX('Youth 2'!$A:$F,MATCH('Youth Results 2'!$E155,'Youth 2'!$F:$F,0),3),""),"")</f>
        <v>Rio</v>
      </c>
      <c r="D155" s="96" t="str">
        <f>IFERROR(IF(AND(SMALL('Youth 2'!F:F,K155)&gt;1000,SMALL('Youth 2'!F:F,K155)&lt;3000),"nt",IF(SMALL('Youth 2'!F:F,K155)&gt;3000,"",SMALL('Youth 2'!F:F,K155))),"")</f>
        <v/>
      </c>
      <c r="E155" s="130" t="str">
        <f>IF(D155="nt",IFERROR(SMALL('Youth 2'!F:F,K155),""),IF(D155&gt;3000,"",IFERROR(SMALL('Youth 2'!F:F,K155),"")))</f>
        <v/>
      </c>
      <c r="G155" s="104" t="str">
        <f t="shared" si="3"/>
        <v/>
      </c>
      <c r="J155" s="139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>oco</v>
      </c>
      <c r="B156" s="95" t="str">
        <f>IFERROR(IF(INDEX('Youth 2'!$A:$F,MATCH('Youth Results 2'!$E156,'Youth 2'!$F:$F,0),2)&gt;0,INDEX('Youth 2'!$A:$F,MATCH('Youth Results 2'!$E156,'Youth 2'!$F:$F,0),2),""),"")</f>
        <v>Makayla Cross</v>
      </c>
      <c r="C156" s="95" t="str">
        <f>IFERROR(IF(INDEX('Youth 2'!$A:$F,MATCH('Youth Results 2'!$E156,'Youth 2'!$F:$F,0),3)&gt;0,INDEX('Youth 2'!$A:$F,MATCH('Youth Results 2'!$E156,'Youth 2'!$F:$F,0),3),""),"")</f>
        <v>Rio</v>
      </c>
      <c r="D156" s="96" t="str">
        <f>IFERROR(IF(AND(SMALL('Youth 2'!F:F,K156)&gt;1000,SMALL('Youth 2'!F:F,K156)&lt;3000),"nt",IF(SMALL('Youth 2'!F:F,K156)&gt;3000,"",SMALL('Youth 2'!F:F,K156))),"")</f>
        <v/>
      </c>
      <c r="E156" s="130" t="str">
        <f>IF(D156="nt",IFERROR(SMALL('Youth 2'!F:F,K156),""),IF(D156&gt;3000,"",IFERROR(SMALL('Youth 2'!F:F,K156),"")))</f>
        <v/>
      </c>
      <c r="G156" s="104" t="str">
        <f t="shared" si="3"/>
        <v/>
      </c>
      <c r="J156" s="139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>oco</v>
      </c>
      <c r="B157" s="95" t="str">
        <f>IFERROR(IF(INDEX('Youth 2'!$A:$F,MATCH('Youth Results 2'!$E157,'Youth 2'!$F:$F,0),2)&gt;0,INDEX('Youth 2'!$A:$F,MATCH('Youth Results 2'!$E157,'Youth 2'!$F:$F,0),2),""),"")</f>
        <v>Makayla Cross</v>
      </c>
      <c r="C157" s="95" t="str">
        <f>IFERROR(IF(INDEX('Youth 2'!$A:$F,MATCH('Youth Results 2'!$E157,'Youth 2'!$F:$F,0),3)&gt;0,INDEX('Youth 2'!$A:$F,MATCH('Youth Results 2'!$E157,'Youth 2'!$F:$F,0),3),""),"")</f>
        <v>Rio</v>
      </c>
      <c r="D157" s="96" t="str">
        <f>IFERROR(IF(AND(SMALL('Youth 2'!F:F,K157)&gt;1000,SMALL('Youth 2'!F:F,K157)&lt;3000),"nt",IF(SMALL('Youth 2'!F:F,K157)&gt;3000,"",SMALL('Youth 2'!F:F,K157))),"")</f>
        <v/>
      </c>
      <c r="E157" s="130" t="str">
        <f>IF(D157="nt",IFERROR(SMALL('Youth 2'!F:F,K157),""),IF(D157&gt;3000,"",IFERROR(SMALL('Youth 2'!F:F,K157),"")))</f>
        <v/>
      </c>
      <c r="G157" s="104" t="str">
        <f t="shared" si="3"/>
        <v/>
      </c>
      <c r="J157" s="139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>oco</v>
      </c>
      <c r="B158" s="95" t="str">
        <f>IFERROR(IF(INDEX('Youth 2'!$A:$F,MATCH('Youth Results 2'!$E158,'Youth 2'!$F:$F,0),2)&gt;0,INDEX('Youth 2'!$A:$F,MATCH('Youth Results 2'!$E158,'Youth 2'!$F:$F,0),2),""),"")</f>
        <v>Makayla Cross</v>
      </c>
      <c r="C158" s="95" t="str">
        <f>IFERROR(IF(INDEX('Youth 2'!$A:$F,MATCH('Youth Results 2'!$E158,'Youth 2'!$F:$F,0),3)&gt;0,INDEX('Youth 2'!$A:$F,MATCH('Youth Results 2'!$E158,'Youth 2'!$F:$F,0),3),""),"")</f>
        <v>Rio</v>
      </c>
      <c r="D158" s="96" t="str">
        <f>IFERROR(IF(AND(SMALL('Youth 2'!F:F,K158)&gt;1000,SMALL('Youth 2'!F:F,K158)&lt;3000),"nt",IF(SMALL('Youth 2'!F:F,K158)&gt;3000,"",SMALL('Youth 2'!F:F,K158))),"")</f>
        <v/>
      </c>
      <c r="E158" s="130" t="str">
        <f>IF(D158="nt",IFERROR(SMALL('Youth 2'!F:F,K158),""),IF(D158&gt;3000,"",IFERROR(SMALL('Youth 2'!F:F,K158),"")))</f>
        <v/>
      </c>
      <c r="G158" s="104" t="str">
        <f t="shared" si="3"/>
        <v/>
      </c>
      <c r="J158" s="139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>oco</v>
      </c>
      <c r="B159" s="95" t="str">
        <f>IFERROR(IF(INDEX('Youth 2'!$A:$F,MATCH('Youth Results 2'!$E159,'Youth 2'!$F:$F,0),2)&gt;0,INDEX('Youth 2'!$A:$F,MATCH('Youth Results 2'!$E159,'Youth 2'!$F:$F,0),2),""),"")</f>
        <v>Makayla Cross</v>
      </c>
      <c r="C159" s="95" t="str">
        <f>IFERROR(IF(INDEX('Youth 2'!$A:$F,MATCH('Youth Results 2'!$E159,'Youth 2'!$F:$F,0),3)&gt;0,INDEX('Youth 2'!$A:$F,MATCH('Youth Results 2'!$E159,'Youth 2'!$F:$F,0),3),""),"")</f>
        <v>Rio</v>
      </c>
      <c r="D159" s="96" t="str">
        <f>IFERROR(IF(AND(SMALL('Youth 2'!F:F,K159)&gt;1000,SMALL('Youth 2'!F:F,K159)&lt;3000),"nt",IF(SMALL('Youth 2'!F:F,K159)&gt;3000,"",SMALL('Youth 2'!F:F,K159))),"")</f>
        <v/>
      </c>
      <c r="E159" s="130" t="str">
        <f>IF(D159="nt",IFERROR(SMALL('Youth 2'!F:F,K159),""),IF(D159&gt;3000,"",IFERROR(SMALL('Youth 2'!F:F,K159),"")))</f>
        <v/>
      </c>
      <c r="G159" s="104" t="str">
        <f t="shared" si="3"/>
        <v/>
      </c>
      <c r="J159" s="139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>oco</v>
      </c>
      <c r="B160" s="95" t="str">
        <f>IFERROR(IF(INDEX('Youth 2'!$A:$F,MATCH('Youth Results 2'!$E160,'Youth 2'!$F:$F,0),2)&gt;0,INDEX('Youth 2'!$A:$F,MATCH('Youth Results 2'!$E160,'Youth 2'!$F:$F,0),2),""),"")</f>
        <v>Makayla Cross</v>
      </c>
      <c r="C160" s="95" t="str">
        <f>IFERROR(IF(INDEX('Youth 2'!$A:$F,MATCH('Youth Results 2'!$E160,'Youth 2'!$F:$F,0),3)&gt;0,INDEX('Youth 2'!$A:$F,MATCH('Youth Results 2'!$E160,'Youth 2'!$F:$F,0),3),""),"")</f>
        <v>Rio</v>
      </c>
      <c r="D160" s="96" t="str">
        <f>IFERROR(IF(AND(SMALL('Youth 2'!F:F,K160)&gt;1000,SMALL('Youth 2'!F:F,K160)&lt;3000),"nt",IF(SMALL('Youth 2'!F:F,K160)&gt;3000,"",SMALL('Youth 2'!F:F,K160))),"")</f>
        <v/>
      </c>
      <c r="E160" s="130" t="str">
        <f>IF(D160="nt",IFERROR(SMALL('Youth 2'!F:F,K160),""),IF(D160&gt;3000,"",IFERROR(SMALL('Youth 2'!F:F,K160),"")))</f>
        <v/>
      </c>
      <c r="G160" s="104" t="str">
        <f t="shared" si="3"/>
        <v/>
      </c>
      <c r="J160" s="139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>oco</v>
      </c>
      <c r="B161" s="95" t="str">
        <f>IFERROR(IF(INDEX('Youth 2'!$A:$F,MATCH('Youth Results 2'!$E161,'Youth 2'!$F:$F,0),2)&gt;0,INDEX('Youth 2'!$A:$F,MATCH('Youth Results 2'!$E161,'Youth 2'!$F:$F,0),2),""),"")</f>
        <v>Makayla Cross</v>
      </c>
      <c r="C161" s="95" t="str">
        <f>IFERROR(IF(INDEX('Youth 2'!$A:$F,MATCH('Youth Results 2'!$E161,'Youth 2'!$F:$F,0),3)&gt;0,INDEX('Youth 2'!$A:$F,MATCH('Youth Results 2'!$E161,'Youth 2'!$F:$F,0),3),""),"")</f>
        <v>Rio</v>
      </c>
      <c r="D161" s="96" t="str">
        <f>IFERROR(IF(AND(SMALL('Youth 2'!F:F,K161)&gt;1000,SMALL('Youth 2'!F:F,K161)&lt;3000),"nt",IF(SMALL('Youth 2'!F:F,K161)&gt;3000,"",SMALL('Youth 2'!F:F,K161))),"")</f>
        <v/>
      </c>
      <c r="E161" s="130" t="str">
        <f>IF(D161="nt",IFERROR(SMALL('Youth 2'!F:F,K161),""),IF(D161&gt;3000,"",IFERROR(SMALL('Youth 2'!F:F,K161),"")))</f>
        <v/>
      </c>
      <c r="G161" s="104" t="str">
        <f t="shared" si="3"/>
        <v/>
      </c>
      <c r="J161" s="139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>oco</v>
      </c>
      <c r="B162" s="95" t="str">
        <f>IFERROR(IF(INDEX('Youth 2'!$A:$F,MATCH('Youth Results 2'!$E162,'Youth 2'!$F:$F,0),2)&gt;0,INDEX('Youth 2'!$A:$F,MATCH('Youth Results 2'!$E162,'Youth 2'!$F:$F,0),2),""),"")</f>
        <v>Makayla Cross</v>
      </c>
      <c r="C162" s="95" t="str">
        <f>IFERROR(IF(INDEX('Youth 2'!$A:$F,MATCH('Youth Results 2'!$E162,'Youth 2'!$F:$F,0),3)&gt;0,INDEX('Youth 2'!$A:$F,MATCH('Youth Results 2'!$E162,'Youth 2'!$F:$F,0),3),""),"")</f>
        <v>Rio</v>
      </c>
      <c r="D162" s="96" t="str">
        <f>IFERROR(IF(AND(SMALL('Youth 2'!F:F,K162)&gt;1000,SMALL('Youth 2'!F:F,K162)&lt;3000),"nt",IF(SMALL('Youth 2'!F:F,K162)&gt;3000,"",SMALL('Youth 2'!F:F,K162))),"")</f>
        <v/>
      </c>
      <c r="E162" s="130" t="str">
        <f>IF(D162="nt",IFERROR(SMALL('Youth 2'!F:F,K162),""),IF(D162&gt;3000,"",IFERROR(SMALL('Youth 2'!F:F,K162),"")))</f>
        <v/>
      </c>
      <c r="G162" s="104" t="str">
        <f t="shared" si="3"/>
        <v/>
      </c>
      <c r="J162" s="139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>oco</v>
      </c>
      <c r="B163" s="95" t="str">
        <f>IFERROR(IF(INDEX('Youth 2'!$A:$F,MATCH('Youth Results 2'!$E163,'Youth 2'!$F:$F,0),2)&gt;0,INDEX('Youth 2'!$A:$F,MATCH('Youth Results 2'!$E163,'Youth 2'!$F:$F,0),2),""),"")</f>
        <v>Makayla Cross</v>
      </c>
      <c r="C163" s="95" t="str">
        <f>IFERROR(IF(INDEX('Youth 2'!$A:$F,MATCH('Youth Results 2'!$E163,'Youth 2'!$F:$F,0),3)&gt;0,INDEX('Youth 2'!$A:$F,MATCH('Youth Results 2'!$E163,'Youth 2'!$F:$F,0),3),""),"")</f>
        <v>Rio</v>
      </c>
      <c r="D163" s="96" t="str">
        <f>IFERROR(IF(AND(SMALL('Youth 2'!F:F,K163)&gt;1000,SMALL('Youth 2'!F:F,K163)&lt;3000),"nt",IF(SMALL('Youth 2'!F:F,K163)&gt;3000,"",SMALL('Youth 2'!F:F,K163))),"")</f>
        <v/>
      </c>
      <c r="E163" s="130" t="str">
        <f>IF(D163="nt",IFERROR(SMALL('Youth 2'!F:F,K163),""),IF(D163&gt;3000,"",IFERROR(SMALL('Youth 2'!F:F,K163),"")))</f>
        <v/>
      </c>
      <c r="G163" s="104" t="str">
        <f t="shared" si="3"/>
        <v/>
      </c>
      <c r="J163" s="139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>oco</v>
      </c>
      <c r="B164" s="95" t="str">
        <f>IFERROR(IF(INDEX('Youth 2'!$A:$F,MATCH('Youth Results 2'!$E164,'Youth 2'!$F:$F,0),2)&gt;0,INDEX('Youth 2'!$A:$F,MATCH('Youth Results 2'!$E164,'Youth 2'!$F:$F,0),2),""),"")</f>
        <v>Makayla Cross</v>
      </c>
      <c r="C164" s="95" t="str">
        <f>IFERROR(IF(INDEX('Youth 2'!$A:$F,MATCH('Youth Results 2'!$E164,'Youth 2'!$F:$F,0),3)&gt;0,INDEX('Youth 2'!$A:$F,MATCH('Youth Results 2'!$E164,'Youth 2'!$F:$F,0),3),""),"")</f>
        <v>Rio</v>
      </c>
      <c r="D164" s="96" t="str">
        <f>IFERROR(IF(AND(SMALL('Youth 2'!F:F,K164)&gt;1000,SMALL('Youth 2'!F:F,K164)&lt;3000),"nt",IF(SMALL('Youth 2'!F:F,K164)&gt;3000,"",SMALL('Youth 2'!F:F,K164))),"")</f>
        <v/>
      </c>
      <c r="E164" s="130" t="str">
        <f>IF(D164="nt",IFERROR(SMALL('Youth 2'!F:F,K164),""),IF(D164&gt;3000,"",IFERROR(SMALL('Youth 2'!F:F,K164),"")))</f>
        <v/>
      </c>
      <c r="G164" s="104" t="str">
        <f t="shared" si="3"/>
        <v/>
      </c>
      <c r="J164" s="139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>oco</v>
      </c>
      <c r="B165" s="95" t="str">
        <f>IFERROR(IF(INDEX('Youth 2'!$A:$F,MATCH('Youth Results 2'!$E165,'Youth 2'!$F:$F,0),2)&gt;0,INDEX('Youth 2'!$A:$F,MATCH('Youth Results 2'!$E165,'Youth 2'!$F:$F,0),2),""),"")</f>
        <v>Makayla Cross</v>
      </c>
      <c r="C165" s="95" t="str">
        <f>IFERROR(IF(INDEX('Youth 2'!$A:$F,MATCH('Youth Results 2'!$E165,'Youth 2'!$F:$F,0),3)&gt;0,INDEX('Youth 2'!$A:$F,MATCH('Youth Results 2'!$E165,'Youth 2'!$F:$F,0),3),""),"")</f>
        <v>Rio</v>
      </c>
      <c r="D165" s="96" t="str">
        <f>IFERROR(IF(AND(SMALL('Youth 2'!F:F,K165)&gt;1000,SMALL('Youth 2'!F:F,K165)&lt;3000),"nt",IF(SMALL('Youth 2'!F:F,K165)&gt;3000,"",SMALL('Youth 2'!F:F,K165))),"")</f>
        <v/>
      </c>
      <c r="E165" s="130" t="str">
        <f>IF(D165="nt",IFERROR(SMALL('Youth 2'!F:F,K165),""),IF(D165&gt;3000,"",IFERROR(SMALL('Youth 2'!F:F,K165),"")))</f>
        <v/>
      </c>
      <c r="G165" s="104" t="str">
        <f t="shared" si="3"/>
        <v/>
      </c>
      <c r="J165" s="139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>oco</v>
      </c>
      <c r="B166" s="95" t="str">
        <f>IFERROR(IF(INDEX('Youth 2'!$A:$F,MATCH('Youth Results 2'!$E166,'Youth 2'!$F:$F,0),2)&gt;0,INDEX('Youth 2'!$A:$F,MATCH('Youth Results 2'!$E166,'Youth 2'!$F:$F,0),2),""),"")</f>
        <v>Makayla Cross</v>
      </c>
      <c r="C166" s="95" t="str">
        <f>IFERROR(IF(INDEX('Youth 2'!$A:$F,MATCH('Youth Results 2'!$E166,'Youth 2'!$F:$F,0),3)&gt;0,INDEX('Youth 2'!$A:$F,MATCH('Youth Results 2'!$E166,'Youth 2'!$F:$F,0),3),""),"")</f>
        <v>Rio</v>
      </c>
      <c r="D166" s="96" t="str">
        <f>IFERROR(IF(AND(SMALL('Youth 2'!F:F,K166)&gt;1000,SMALL('Youth 2'!F:F,K166)&lt;3000),"nt",IF(SMALL('Youth 2'!F:F,K166)&gt;3000,"",SMALL('Youth 2'!F:F,K166))),"")</f>
        <v/>
      </c>
      <c r="E166" s="130" t="str">
        <f>IF(D166="nt",IFERROR(SMALL('Youth 2'!F:F,K166),""),IF(D166&gt;3000,"",IFERROR(SMALL('Youth 2'!F:F,K166),"")))</f>
        <v/>
      </c>
      <c r="G166" s="104" t="str">
        <f t="shared" si="3"/>
        <v/>
      </c>
      <c r="J166" s="139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>oco</v>
      </c>
      <c r="B167" s="95" t="str">
        <f>IFERROR(IF(INDEX('Youth 2'!$A:$F,MATCH('Youth Results 2'!$E167,'Youth 2'!$F:$F,0),2)&gt;0,INDEX('Youth 2'!$A:$F,MATCH('Youth Results 2'!$E167,'Youth 2'!$F:$F,0),2),""),"")</f>
        <v>Makayla Cross</v>
      </c>
      <c r="C167" s="95" t="str">
        <f>IFERROR(IF(INDEX('Youth 2'!$A:$F,MATCH('Youth Results 2'!$E167,'Youth 2'!$F:$F,0),3)&gt;0,INDEX('Youth 2'!$A:$F,MATCH('Youth Results 2'!$E167,'Youth 2'!$F:$F,0),3),""),"")</f>
        <v>Rio</v>
      </c>
      <c r="D167" s="96" t="str">
        <f>IFERROR(IF(AND(SMALL('Youth 2'!F:F,K167)&gt;1000,SMALL('Youth 2'!F:F,K167)&lt;3000),"nt",IF(SMALL('Youth 2'!F:F,K167)&gt;3000,"",SMALL('Youth 2'!F:F,K167))),"")</f>
        <v/>
      </c>
      <c r="E167" s="130" t="str">
        <f>IF(D167="nt",IFERROR(SMALL('Youth 2'!F:F,K167),""),IF(D167&gt;3000,"",IFERROR(SMALL('Youth 2'!F:F,K167),"")))</f>
        <v/>
      </c>
      <c r="G167" s="104" t="str">
        <f t="shared" si="3"/>
        <v/>
      </c>
      <c r="J167" s="139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>oco</v>
      </c>
      <c r="B168" s="95" t="str">
        <f>IFERROR(IF(INDEX('Youth 2'!$A:$F,MATCH('Youth Results 2'!$E168,'Youth 2'!$F:$F,0),2)&gt;0,INDEX('Youth 2'!$A:$F,MATCH('Youth Results 2'!$E168,'Youth 2'!$F:$F,0),2),""),"")</f>
        <v>Makayla Cross</v>
      </c>
      <c r="C168" s="95" t="str">
        <f>IFERROR(IF(INDEX('Youth 2'!$A:$F,MATCH('Youth Results 2'!$E168,'Youth 2'!$F:$F,0),3)&gt;0,INDEX('Youth 2'!$A:$F,MATCH('Youth Results 2'!$E168,'Youth 2'!$F:$F,0),3),""),"")</f>
        <v>Rio</v>
      </c>
      <c r="D168" s="96" t="str">
        <f>IFERROR(IF(AND(SMALL('Youth 2'!F:F,K168)&gt;1000,SMALL('Youth 2'!F:F,K168)&lt;3000),"nt",IF(SMALL('Youth 2'!F:F,K168)&gt;3000,"",SMALL('Youth 2'!F:F,K168))),"")</f>
        <v/>
      </c>
      <c r="E168" s="130" t="str">
        <f>IF(D168="nt",IFERROR(SMALL('Youth 2'!F:F,K168),""),IF(D168&gt;3000,"",IFERROR(SMALL('Youth 2'!F:F,K168),"")))</f>
        <v/>
      </c>
      <c r="G168" s="104" t="str">
        <f t="shared" si="3"/>
        <v/>
      </c>
      <c r="J168" s="139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>oco</v>
      </c>
      <c r="B169" s="95" t="str">
        <f>IFERROR(IF(INDEX('Youth 2'!$A:$F,MATCH('Youth Results 2'!$E169,'Youth 2'!$F:$F,0),2)&gt;0,INDEX('Youth 2'!$A:$F,MATCH('Youth Results 2'!$E169,'Youth 2'!$F:$F,0),2),""),"")</f>
        <v>Makayla Cross</v>
      </c>
      <c r="C169" s="95" t="str">
        <f>IFERROR(IF(INDEX('Youth 2'!$A:$F,MATCH('Youth Results 2'!$E169,'Youth 2'!$F:$F,0),3)&gt;0,INDEX('Youth 2'!$A:$F,MATCH('Youth Results 2'!$E169,'Youth 2'!$F:$F,0),3),""),"")</f>
        <v>Rio</v>
      </c>
      <c r="D169" s="96" t="str">
        <f>IFERROR(IF(AND(SMALL('Youth 2'!F:F,K169)&gt;1000,SMALL('Youth 2'!F:F,K169)&lt;3000),"nt",IF(SMALL('Youth 2'!F:F,K169)&gt;3000,"",SMALL('Youth 2'!F:F,K169))),"")</f>
        <v/>
      </c>
      <c r="E169" s="130" t="str">
        <f>IF(D169="nt",IFERROR(SMALL('Youth 2'!F:F,K169),""),IF(D169&gt;3000,"",IFERROR(SMALL('Youth 2'!F:F,K169),"")))</f>
        <v/>
      </c>
      <c r="G169" s="104" t="str">
        <f t="shared" si="3"/>
        <v/>
      </c>
      <c r="J169" s="139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>oco</v>
      </c>
      <c r="B170" s="95" t="str">
        <f>IFERROR(IF(INDEX('Youth 2'!$A:$F,MATCH('Youth Results 2'!$E170,'Youth 2'!$F:$F,0),2)&gt;0,INDEX('Youth 2'!$A:$F,MATCH('Youth Results 2'!$E170,'Youth 2'!$F:$F,0),2),""),"")</f>
        <v>Makayla Cross</v>
      </c>
      <c r="C170" s="95" t="str">
        <f>IFERROR(IF(INDEX('Youth 2'!$A:$F,MATCH('Youth Results 2'!$E170,'Youth 2'!$F:$F,0),3)&gt;0,INDEX('Youth 2'!$A:$F,MATCH('Youth Results 2'!$E170,'Youth 2'!$F:$F,0),3),""),"")</f>
        <v>Rio</v>
      </c>
      <c r="D170" s="96" t="str">
        <f>IFERROR(IF(AND(SMALL('Youth 2'!F:F,K170)&gt;1000,SMALL('Youth 2'!F:F,K170)&lt;3000),"nt",IF(SMALL('Youth 2'!F:F,K170)&gt;3000,"",SMALL('Youth 2'!F:F,K170))),"")</f>
        <v/>
      </c>
      <c r="E170" s="130" t="str">
        <f>IF(D170="nt",IFERROR(SMALL('Youth 2'!F:F,K170),""),IF(D170&gt;3000,"",IFERROR(SMALL('Youth 2'!F:F,K170),"")))</f>
        <v/>
      </c>
      <c r="G170" s="104" t="str">
        <f t="shared" si="3"/>
        <v/>
      </c>
      <c r="J170" s="139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>oco</v>
      </c>
      <c r="B171" s="95" t="str">
        <f>IFERROR(IF(INDEX('Youth 2'!$A:$F,MATCH('Youth Results 2'!$E171,'Youth 2'!$F:$F,0),2)&gt;0,INDEX('Youth 2'!$A:$F,MATCH('Youth Results 2'!$E171,'Youth 2'!$F:$F,0),2),""),"")</f>
        <v>Makayla Cross</v>
      </c>
      <c r="C171" s="95" t="str">
        <f>IFERROR(IF(INDEX('Youth 2'!$A:$F,MATCH('Youth Results 2'!$E171,'Youth 2'!$F:$F,0),3)&gt;0,INDEX('Youth 2'!$A:$F,MATCH('Youth Results 2'!$E171,'Youth 2'!$F:$F,0),3),""),"")</f>
        <v>Rio</v>
      </c>
      <c r="D171" s="96" t="str">
        <f>IFERROR(IF(AND(SMALL('Youth 2'!F:F,K171)&gt;1000,SMALL('Youth 2'!F:F,K171)&lt;3000),"nt",IF(SMALL('Youth 2'!F:F,K171)&gt;3000,"",SMALL('Youth 2'!F:F,K171))),"")</f>
        <v/>
      </c>
      <c r="E171" s="130" t="str">
        <f>IF(D171="nt",IFERROR(SMALL('Youth 2'!F:F,K171),""),IF(D171&gt;3000,"",IFERROR(SMALL('Youth 2'!F:F,K171),"")))</f>
        <v/>
      </c>
      <c r="G171" s="104" t="str">
        <f t="shared" si="3"/>
        <v/>
      </c>
      <c r="J171" s="139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>oco</v>
      </c>
      <c r="B172" s="95" t="str">
        <f>IFERROR(IF(INDEX('Youth 2'!$A:$F,MATCH('Youth Results 2'!$E172,'Youth 2'!$F:$F,0),2)&gt;0,INDEX('Youth 2'!$A:$F,MATCH('Youth Results 2'!$E172,'Youth 2'!$F:$F,0),2),""),"")</f>
        <v>Makayla Cross</v>
      </c>
      <c r="C172" s="95" t="str">
        <f>IFERROR(IF(INDEX('Youth 2'!$A:$F,MATCH('Youth Results 2'!$E172,'Youth 2'!$F:$F,0),3)&gt;0,INDEX('Youth 2'!$A:$F,MATCH('Youth Results 2'!$E172,'Youth 2'!$F:$F,0),3),""),"")</f>
        <v>Rio</v>
      </c>
      <c r="D172" s="96" t="str">
        <f>IFERROR(IF(AND(SMALL('Youth 2'!F:F,K172)&gt;1000,SMALL('Youth 2'!F:F,K172)&lt;3000),"nt",IF(SMALL('Youth 2'!F:F,K172)&gt;3000,"",SMALL('Youth 2'!F:F,K172))),"")</f>
        <v/>
      </c>
      <c r="E172" s="130" t="str">
        <f>IF(D172="nt",IFERROR(SMALL('Youth 2'!F:F,K172),""),IF(D172&gt;3000,"",IFERROR(SMALL('Youth 2'!F:F,K172),"")))</f>
        <v/>
      </c>
      <c r="G172" s="104" t="str">
        <f t="shared" si="3"/>
        <v/>
      </c>
      <c r="J172" s="139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>oco</v>
      </c>
      <c r="B173" s="95" t="str">
        <f>IFERROR(IF(INDEX('Youth 2'!$A:$F,MATCH('Youth Results 2'!$E173,'Youth 2'!$F:$F,0),2)&gt;0,INDEX('Youth 2'!$A:$F,MATCH('Youth Results 2'!$E173,'Youth 2'!$F:$F,0),2),""),"")</f>
        <v>Makayla Cross</v>
      </c>
      <c r="C173" s="95" t="str">
        <f>IFERROR(IF(INDEX('Youth 2'!$A:$F,MATCH('Youth Results 2'!$E173,'Youth 2'!$F:$F,0),3)&gt;0,INDEX('Youth 2'!$A:$F,MATCH('Youth Results 2'!$E173,'Youth 2'!$F:$F,0),3),""),"")</f>
        <v>Rio</v>
      </c>
      <c r="D173" s="96" t="str">
        <f>IFERROR(IF(AND(SMALL('Youth 2'!F:F,K173)&gt;1000,SMALL('Youth 2'!F:F,K173)&lt;3000),"nt",IF(SMALL('Youth 2'!F:F,K173)&gt;3000,"",SMALL('Youth 2'!F:F,K173))),"")</f>
        <v/>
      </c>
      <c r="E173" s="130" t="str">
        <f>IF(D173="nt",IFERROR(SMALL('Youth 2'!F:F,K173),""),IF(D173&gt;3000,"",IFERROR(SMALL('Youth 2'!F:F,K173),"")))</f>
        <v/>
      </c>
      <c r="G173" s="104" t="str">
        <f t="shared" si="3"/>
        <v/>
      </c>
      <c r="J173" s="139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>oco</v>
      </c>
      <c r="B174" s="95" t="str">
        <f>IFERROR(IF(INDEX('Youth 2'!$A:$F,MATCH('Youth Results 2'!$E174,'Youth 2'!$F:$F,0),2)&gt;0,INDEX('Youth 2'!$A:$F,MATCH('Youth Results 2'!$E174,'Youth 2'!$F:$F,0),2),""),"")</f>
        <v>Makayla Cross</v>
      </c>
      <c r="C174" s="95" t="str">
        <f>IFERROR(IF(INDEX('Youth 2'!$A:$F,MATCH('Youth Results 2'!$E174,'Youth 2'!$F:$F,0),3)&gt;0,INDEX('Youth 2'!$A:$F,MATCH('Youth Results 2'!$E174,'Youth 2'!$F:$F,0),3),""),"")</f>
        <v>Rio</v>
      </c>
      <c r="D174" s="96" t="str">
        <f>IFERROR(IF(AND(SMALL('Youth 2'!F:F,K174)&gt;1000,SMALL('Youth 2'!F:F,K174)&lt;3000),"nt",IF(SMALL('Youth 2'!F:F,K174)&gt;3000,"",SMALL('Youth 2'!F:F,K174))),"")</f>
        <v/>
      </c>
      <c r="E174" s="130" t="str">
        <f>IF(D174="nt",IFERROR(SMALL('Youth 2'!F:F,K174),""),IF(D174&gt;3000,"",IFERROR(SMALL('Youth 2'!F:F,K174),"")))</f>
        <v/>
      </c>
      <c r="G174" s="104" t="str">
        <f t="shared" si="3"/>
        <v/>
      </c>
      <c r="J174" s="139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>oco</v>
      </c>
      <c r="B175" s="95" t="str">
        <f>IFERROR(IF(INDEX('Youth 2'!$A:$F,MATCH('Youth Results 2'!$E175,'Youth 2'!$F:$F,0),2)&gt;0,INDEX('Youth 2'!$A:$F,MATCH('Youth Results 2'!$E175,'Youth 2'!$F:$F,0),2),""),"")</f>
        <v>Makayla Cross</v>
      </c>
      <c r="C175" s="95" t="str">
        <f>IFERROR(IF(INDEX('Youth 2'!$A:$F,MATCH('Youth Results 2'!$E175,'Youth 2'!$F:$F,0),3)&gt;0,INDEX('Youth 2'!$A:$F,MATCH('Youth Results 2'!$E175,'Youth 2'!$F:$F,0),3),""),"")</f>
        <v>Rio</v>
      </c>
      <c r="D175" s="96" t="str">
        <f>IFERROR(IF(AND(SMALL('Youth 2'!F:F,K175)&gt;1000,SMALL('Youth 2'!F:F,K175)&lt;3000),"nt",IF(SMALL('Youth 2'!F:F,K175)&gt;3000,"",SMALL('Youth 2'!F:F,K175))),"")</f>
        <v/>
      </c>
      <c r="E175" s="130" t="str">
        <f>IF(D175="nt",IFERROR(SMALL('Youth 2'!F:F,K175),""),IF(D175&gt;3000,"",IFERROR(SMALL('Youth 2'!F:F,K175),"")))</f>
        <v/>
      </c>
      <c r="G175" s="104" t="str">
        <f t="shared" si="3"/>
        <v/>
      </c>
      <c r="J175" s="139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>oco</v>
      </c>
      <c r="B176" s="95" t="str">
        <f>IFERROR(IF(INDEX('Youth 2'!$A:$F,MATCH('Youth Results 2'!$E176,'Youth 2'!$F:$F,0),2)&gt;0,INDEX('Youth 2'!$A:$F,MATCH('Youth Results 2'!$E176,'Youth 2'!$F:$F,0),2),""),"")</f>
        <v>Makayla Cross</v>
      </c>
      <c r="C176" s="95" t="str">
        <f>IFERROR(IF(INDEX('Youth 2'!$A:$F,MATCH('Youth Results 2'!$E176,'Youth 2'!$F:$F,0),3)&gt;0,INDEX('Youth 2'!$A:$F,MATCH('Youth Results 2'!$E176,'Youth 2'!$F:$F,0),3),""),"")</f>
        <v>Rio</v>
      </c>
      <c r="D176" s="96" t="str">
        <f>IFERROR(IF(AND(SMALL('Youth 2'!F:F,K176)&gt;1000,SMALL('Youth 2'!F:F,K176)&lt;3000),"nt",IF(SMALL('Youth 2'!F:F,K176)&gt;3000,"",SMALL('Youth 2'!F:F,K176))),"")</f>
        <v/>
      </c>
      <c r="E176" s="130" t="str">
        <f>IF(D176="nt",IFERROR(SMALL('Youth 2'!F:F,K176),""),IF(D176&gt;3000,"",IFERROR(SMALL('Youth 2'!F:F,K176),"")))</f>
        <v/>
      </c>
      <c r="G176" s="104" t="str">
        <f t="shared" si="3"/>
        <v/>
      </c>
      <c r="J176" s="139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>oco</v>
      </c>
      <c r="B177" s="95" t="str">
        <f>IFERROR(IF(INDEX('Youth 2'!$A:$F,MATCH('Youth Results 2'!$E177,'Youth 2'!$F:$F,0),2)&gt;0,INDEX('Youth 2'!$A:$F,MATCH('Youth Results 2'!$E177,'Youth 2'!$F:$F,0),2),""),"")</f>
        <v>Makayla Cross</v>
      </c>
      <c r="C177" s="95" t="str">
        <f>IFERROR(IF(INDEX('Youth 2'!$A:$F,MATCH('Youth Results 2'!$E177,'Youth 2'!$F:$F,0),3)&gt;0,INDEX('Youth 2'!$A:$F,MATCH('Youth Results 2'!$E177,'Youth 2'!$F:$F,0),3),""),"")</f>
        <v>Rio</v>
      </c>
      <c r="D177" s="96" t="str">
        <f>IFERROR(IF(AND(SMALL('Youth 2'!F:F,K177)&gt;1000,SMALL('Youth 2'!F:F,K177)&lt;3000),"nt",IF(SMALL('Youth 2'!F:F,K177)&gt;3000,"",SMALL('Youth 2'!F:F,K177))),"")</f>
        <v/>
      </c>
      <c r="E177" s="130" t="str">
        <f>IF(D177="nt",IFERROR(SMALL('Youth 2'!F:F,K177),""),IF(D177&gt;3000,"",IFERROR(SMALL('Youth 2'!F:F,K177),"")))</f>
        <v/>
      </c>
      <c r="G177" s="104" t="str">
        <f t="shared" si="3"/>
        <v/>
      </c>
      <c r="J177" s="139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>oco</v>
      </c>
      <c r="B178" s="95" t="str">
        <f>IFERROR(IF(INDEX('Youth 2'!$A:$F,MATCH('Youth Results 2'!$E178,'Youth 2'!$F:$F,0),2)&gt;0,INDEX('Youth 2'!$A:$F,MATCH('Youth Results 2'!$E178,'Youth 2'!$F:$F,0),2),""),"")</f>
        <v>Makayla Cross</v>
      </c>
      <c r="C178" s="95" t="str">
        <f>IFERROR(IF(INDEX('Youth 2'!$A:$F,MATCH('Youth Results 2'!$E178,'Youth 2'!$F:$F,0),3)&gt;0,INDEX('Youth 2'!$A:$F,MATCH('Youth Results 2'!$E178,'Youth 2'!$F:$F,0),3),""),"")</f>
        <v>Rio</v>
      </c>
      <c r="D178" s="96" t="str">
        <f>IFERROR(IF(AND(SMALL('Youth 2'!F:F,K178)&gt;1000,SMALL('Youth 2'!F:F,K178)&lt;3000),"nt",IF(SMALL('Youth 2'!F:F,K178)&gt;3000,"",SMALL('Youth 2'!F:F,K178))),"")</f>
        <v/>
      </c>
      <c r="E178" s="130" t="str">
        <f>IF(D178="nt",IFERROR(SMALL('Youth 2'!F:F,K178),""),IF(D178&gt;3000,"",IFERROR(SMALL('Youth 2'!F:F,K178),"")))</f>
        <v/>
      </c>
      <c r="G178" s="104" t="str">
        <f t="shared" si="3"/>
        <v/>
      </c>
      <c r="J178" s="139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>oco</v>
      </c>
      <c r="B179" s="95" t="str">
        <f>IFERROR(IF(INDEX('Youth 2'!$A:$F,MATCH('Youth Results 2'!$E179,'Youth 2'!$F:$F,0),2)&gt;0,INDEX('Youth 2'!$A:$F,MATCH('Youth Results 2'!$E179,'Youth 2'!$F:$F,0),2),""),"")</f>
        <v>Makayla Cross</v>
      </c>
      <c r="C179" s="95" t="str">
        <f>IFERROR(IF(INDEX('Youth 2'!$A:$F,MATCH('Youth Results 2'!$E179,'Youth 2'!$F:$F,0),3)&gt;0,INDEX('Youth 2'!$A:$F,MATCH('Youth Results 2'!$E179,'Youth 2'!$F:$F,0),3),""),"")</f>
        <v>Rio</v>
      </c>
      <c r="D179" s="96" t="str">
        <f>IFERROR(IF(AND(SMALL('Youth 2'!F:F,K179)&gt;1000,SMALL('Youth 2'!F:F,K179)&lt;3000),"nt",IF(SMALL('Youth 2'!F:F,K179)&gt;3000,"",SMALL('Youth 2'!F:F,K179))),"")</f>
        <v/>
      </c>
      <c r="E179" s="130" t="str">
        <f>IF(D179="nt",IFERROR(SMALL('Youth 2'!F:F,K179),""),IF(D179&gt;3000,"",IFERROR(SMALL('Youth 2'!F:F,K179),"")))</f>
        <v/>
      </c>
      <c r="G179" s="104" t="str">
        <f t="shared" si="3"/>
        <v/>
      </c>
      <c r="J179" s="139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>oco</v>
      </c>
      <c r="B180" s="95" t="str">
        <f>IFERROR(IF(INDEX('Youth 2'!$A:$F,MATCH('Youth Results 2'!$E180,'Youth 2'!$F:$F,0),2)&gt;0,INDEX('Youth 2'!$A:$F,MATCH('Youth Results 2'!$E180,'Youth 2'!$F:$F,0),2),""),"")</f>
        <v>Makayla Cross</v>
      </c>
      <c r="C180" s="95" t="str">
        <f>IFERROR(IF(INDEX('Youth 2'!$A:$F,MATCH('Youth Results 2'!$E180,'Youth 2'!$F:$F,0),3)&gt;0,INDEX('Youth 2'!$A:$F,MATCH('Youth Results 2'!$E180,'Youth 2'!$F:$F,0),3),""),"")</f>
        <v>Rio</v>
      </c>
      <c r="D180" s="96" t="str">
        <f>IFERROR(IF(AND(SMALL('Youth 2'!F:F,K180)&gt;1000,SMALL('Youth 2'!F:F,K180)&lt;3000),"nt",IF(SMALL('Youth 2'!F:F,K180)&gt;3000,"",SMALL('Youth 2'!F:F,K180))),"")</f>
        <v/>
      </c>
      <c r="E180" s="130" t="str">
        <f>IF(D180="nt",IFERROR(SMALL('Youth 2'!F:F,K180),""),IF(D180&gt;3000,"",IFERROR(SMALL('Youth 2'!F:F,K180),"")))</f>
        <v/>
      </c>
      <c r="G180" s="104" t="str">
        <f t="shared" si="3"/>
        <v/>
      </c>
      <c r="J180" s="139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>oco</v>
      </c>
      <c r="B181" s="95" t="str">
        <f>IFERROR(IF(INDEX('Youth 2'!$A:$F,MATCH('Youth Results 2'!$E181,'Youth 2'!$F:$F,0),2)&gt;0,INDEX('Youth 2'!$A:$F,MATCH('Youth Results 2'!$E181,'Youth 2'!$F:$F,0),2),""),"")</f>
        <v>Makayla Cross</v>
      </c>
      <c r="C181" s="95" t="str">
        <f>IFERROR(IF(INDEX('Youth 2'!$A:$F,MATCH('Youth Results 2'!$E181,'Youth 2'!$F:$F,0),3)&gt;0,INDEX('Youth 2'!$A:$F,MATCH('Youth Results 2'!$E181,'Youth 2'!$F:$F,0),3),""),"")</f>
        <v>Rio</v>
      </c>
      <c r="D181" s="96" t="str">
        <f>IFERROR(IF(AND(SMALL('Youth 2'!F:F,K181)&gt;1000,SMALL('Youth 2'!F:F,K181)&lt;3000),"nt",IF(SMALL('Youth 2'!F:F,K181)&gt;3000,"",SMALL('Youth 2'!F:F,K181))),"")</f>
        <v/>
      </c>
      <c r="E181" s="130" t="str">
        <f>IF(D181="nt",IFERROR(SMALL('Youth 2'!F:F,K181),""),IF(D181&gt;3000,"",IFERROR(SMALL('Youth 2'!F:F,K181),"")))</f>
        <v/>
      </c>
      <c r="G181" s="104" t="str">
        <f t="shared" si="3"/>
        <v/>
      </c>
      <c r="J181" s="139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>oco</v>
      </c>
      <c r="B182" s="95" t="str">
        <f>IFERROR(IF(INDEX('Youth 2'!$A:$F,MATCH('Youth Results 2'!$E182,'Youth 2'!$F:$F,0),2)&gt;0,INDEX('Youth 2'!$A:$F,MATCH('Youth Results 2'!$E182,'Youth 2'!$F:$F,0),2),""),"")</f>
        <v>Makayla Cross</v>
      </c>
      <c r="C182" s="95" t="str">
        <f>IFERROR(IF(INDEX('Youth 2'!$A:$F,MATCH('Youth Results 2'!$E182,'Youth 2'!$F:$F,0),3)&gt;0,INDEX('Youth 2'!$A:$F,MATCH('Youth Results 2'!$E182,'Youth 2'!$F:$F,0),3),""),"")</f>
        <v>Rio</v>
      </c>
      <c r="D182" s="96" t="str">
        <f>IFERROR(IF(AND(SMALL('Youth 2'!F:F,K182)&gt;1000,SMALL('Youth 2'!F:F,K182)&lt;3000),"nt",IF(SMALL('Youth 2'!F:F,K182)&gt;3000,"",SMALL('Youth 2'!F:F,K182))),"")</f>
        <v/>
      </c>
      <c r="E182" s="130" t="str">
        <f>IF(D182="nt",IFERROR(SMALL('Youth 2'!F:F,K182),""),IF(D182&gt;3000,"",IFERROR(SMALL('Youth 2'!F:F,K182),"")))</f>
        <v/>
      </c>
      <c r="G182" s="104" t="str">
        <f t="shared" si="3"/>
        <v/>
      </c>
      <c r="J182" s="139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>oco</v>
      </c>
      <c r="B183" s="95" t="str">
        <f>IFERROR(IF(INDEX('Youth 2'!$A:$F,MATCH('Youth Results 2'!$E183,'Youth 2'!$F:$F,0),2)&gt;0,INDEX('Youth 2'!$A:$F,MATCH('Youth Results 2'!$E183,'Youth 2'!$F:$F,0),2),""),"")</f>
        <v>Makayla Cross</v>
      </c>
      <c r="C183" s="95" t="str">
        <f>IFERROR(IF(INDEX('Youth 2'!$A:$F,MATCH('Youth Results 2'!$E183,'Youth 2'!$F:$F,0),3)&gt;0,INDEX('Youth 2'!$A:$F,MATCH('Youth Results 2'!$E183,'Youth 2'!$F:$F,0),3),""),"")</f>
        <v>Rio</v>
      </c>
      <c r="D183" s="96" t="str">
        <f>IFERROR(IF(AND(SMALL('Youth 2'!F:F,K183)&gt;1000,SMALL('Youth 2'!F:F,K183)&lt;3000),"nt",IF(SMALL('Youth 2'!F:F,K183)&gt;3000,"",SMALL('Youth 2'!F:F,K183))),"")</f>
        <v/>
      </c>
      <c r="E183" s="130" t="str">
        <f>IF(D183="nt",IFERROR(SMALL('Youth 2'!F:F,K183),""),IF(D183&gt;3000,"",IFERROR(SMALL('Youth 2'!F:F,K183),"")))</f>
        <v/>
      </c>
      <c r="G183" s="104" t="str">
        <f t="shared" si="3"/>
        <v/>
      </c>
      <c r="J183" s="139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>oco</v>
      </c>
      <c r="B184" s="95" t="str">
        <f>IFERROR(IF(INDEX('Youth 2'!$A:$F,MATCH('Youth Results 2'!$E184,'Youth 2'!$F:$F,0),2)&gt;0,INDEX('Youth 2'!$A:$F,MATCH('Youth Results 2'!$E184,'Youth 2'!$F:$F,0),2),""),"")</f>
        <v>Makayla Cross</v>
      </c>
      <c r="C184" s="95" t="str">
        <f>IFERROR(IF(INDEX('Youth 2'!$A:$F,MATCH('Youth Results 2'!$E184,'Youth 2'!$F:$F,0),3)&gt;0,INDEX('Youth 2'!$A:$F,MATCH('Youth Results 2'!$E184,'Youth 2'!$F:$F,0),3),""),"")</f>
        <v>Rio</v>
      </c>
      <c r="D184" s="96" t="str">
        <f>IFERROR(IF(AND(SMALL('Youth 2'!F:F,K184)&gt;1000,SMALL('Youth 2'!F:F,K184)&lt;3000),"nt",IF(SMALL('Youth 2'!F:F,K184)&gt;3000,"",SMALL('Youth 2'!F:F,K184))),"")</f>
        <v/>
      </c>
      <c r="E184" s="130" t="str">
        <f>IF(D184="nt",IFERROR(SMALL('Youth 2'!F:F,K184),""),IF(D184&gt;3000,"",IFERROR(SMALL('Youth 2'!F:F,K184),"")))</f>
        <v/>
      </c>
      <c r="G184" s="104" t="str">
        <f t="shared" si="3"/>
        <v/>
      </c>
      <c r="J184" s="139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>oco</v>
      </c>
      <c r="B185" s="95" t="str">
        <f>IFERROR(IF(INDEX('Youth 2'!$A:$F,MATCH('Youth Results 2'!$E185,'Youth 2'!$F:$F,0),2)&gt;0,INDEX('Youth 2'!$A:$F,MATCH('Youth Results 2'!$E185,'Youth 2'!$F:$F,0),2),""),"")</f>
        <v>Makayla Cross</v>
      </c>
      <c r="C185" s="95" t="str">
        <f>IFERROR(IF(INDEX('Youth 2'!$A:$F,MATCH('Youth Results 2'!$E185,'Youth 2'!$F:$F,0),3)&gt;0,INDEX('Youth 2'!$A:$F,MATCH('Youth Results 2'!$E185,'Youth 2'!$F:$F,0),3),""),"")</f>
        <v>Rio</v>
      </c>
      <c r="D185" s="96" t="str">
        <f>IFERROR(IF(AND(SMALL('Youth 2'!F:F,K185)&gt;1000,SMALL('Youth 2'!F:F,K185)&lt;3000),"nt",IF(SMALL('Youth 2'!F:F,K185)&gt;3000,"",SMALL('Youth 2'!F:F,K185))),"")</f>
        <v/>
      </c>
      <c r="E185" s="130" t="str">
        <f>IF(D185="nt",IFERROR(SMALL('Youth 2'!F:F,K185),""),IF(D185&gt;3000,"",IFERROR(SMALL('Youth 2'!F:F,K185),"")))</f>
        <v/>
      </c>
      <c r="G185" s="104" t="str">
        <f t="shared" si="3"/>
        <v/>
      </c>
      <c r="J185" s="139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>oco</v>
      </c>
      <c r="B186" s="95" t="str">
        <f>IFERROR(IF(INDEX('Youth 2'!$A:$F,MATCH('Youth Results 2'!$E186,'Youth 2'!$F:$F,0),2)&gt;0,INDEX('Youth 2'!$A:$F,MATCH('Youth Results 2'!$E186,'Youth 2'!$F:$F,0),2),""),"")</f>
        <v>Makayla Cross</v>
      </c>
      <c r="C186" s="95" t="str">
        <f>IFERROR(IF(INDEX('Youth 2'!$A:$F,MATCH('Youth Results 2'!$E186,'Youth 2'!$F:$F,0),3)&gt;0,INDEX('Youth 2'!$A:$F,MATCH('Youth Results 2'!$E186,'Youth 2'!$F:$F,0),3),""),"")</f>
        <v>Rio</v>
      </c>
      <c r="D186" s="96" t="str">
        <f>IFERROR(IF(AND(SMALL('Youth 2'!F:F,K186)&gt;1000,SMALL('Youth 2'!F:F,K186)&lt;3000),"nt",IF(SMALL('Youth 2'!F:F,K186)&gt;3000,"",SMALL('Youth 2'!F:F,K186))),"")</f>
        <v/>
      </c>
      <c r="E186" s="130" t="str">
        <f>IF(D186="nt",IFERROR(SMALL('Youth 2'!F:F,K186),""),IF(D186&gt;3000,"",IFERROR(SMALL('Youth 2'!F:F,K186),"")))</f>
        <v/>
      </c>
      <c r="G186" s="104" t="str">
        <f t="shared" si="3"/>
        <v/>
      </c>
      <c r="J186" s="139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>oco</v>
      </c>
      <c r="B187" s="95" t="str">
        <f>IFERROR(IF(INDEX('Youth 2'!$A:$F,MATCH('Youth Results 2'!$E187,'Youth 2'!$F:$F,0),2)&gt;0,INDEX('Youth 2'!$A:$F,MATCH('Youth Results 2'!$E187,'Youth 2'!$F:$F,0),2),""),"")</f>
        <v>Makayla Cross</v>
      </c>
      <c r="C187" s="95" t="str">
        <f>IFERROR(IF(INDEX('Youth 2'!$A:$F,MATCH('Youth Results 2'!$E187,'Youth 2'!$F:$F,0),3)&gt;0,INDEX('Youth 2'!$A:$F,MATCH('Youth Results 2'!$E187,'Youth 2'!$F:$F,0),3),""),"")</f>
        <v>Rio</v>
      </c>
      <c r="D187" s="96" t="str">
        <f>IFERROR(IF(AND(SMALL('Youth 2'!F:F,K187)&gt;1000,SMALL('Youth 2'!F:F,K187)&lt;3000),"nt",IF(SMALL('Youth 2'!F:F,K187)&gt;3000,"",SMALL('Youth 2'!F:F,K187))),"")</f>
        <v/>
      </c>
      <c r="E187" s="130" t="str">
        <f>IF(D187="nt",IFERROR(SMALL('Youth 2'!F:F,K187),""),IF(D187&gt;3000,"",IFERROR(SMALL('Youth 2'!F:F,K187),"")))</f>
        <v/>
      </c>
      <c r="G187" s="104" t="str">
        <f t="shared" si="3"/>
        <v/>
      </c>
      <c r="J187" s="139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>oco</v>
      </c>
      <c r="B188" s="95" t="str">
        <f>IFERROR(IF(INDEX('Youth 2'!$A:$F,MATCH('Youth Results 2'!$E188,'Youth 2'!$F:$F,0),2)&gt;0,INDEX('Youth 2'!$A:$F,MATCH('Youth Results 2'!$E188,'Youth 2'!$F:$F,0),2),""),"")</f>
        <v>Makayla Cross</v>
      </c>
      <c r="C188" s="95" t="str">
        <f>IFERROR(IF(INDEX('Youth 2'!$A:$F,MATCH('Youth Results 2'!$E188,'Youth 2'!$F:$F,0),3)&gt;0,INDEX('Youth 2'!$A:$F,MATCH('Youth Results 2'!$E188,'Youth 2'!$F:$F,0),3),""),"")</f>
        <v>Rio</v>
      </c>
      <c r="D188" s="96" t="str">
        <f>IFERROR(IF(AND(SMALL('Youth 2'!F:F,K188)&gt;1000,SMALL('Youth 2'!F:F,K188)&lt;3000),"nt",IF(SMALL('Youth 2'!F:F,K188)&gt;3000,"",SMALL('Youth 2'!F:F,K188))),"")</f>
        <v/>
      </c>
      <c r="E188" s="130" t="str">
        <f>IF(D188="nt",IFERROR(SMALL('Youth 2'!F:F,K188),""),IF(D188&gt;3000,"",IFERROR(SMALL('Youth 2'!F:F,K188),"")))</f>
        <v/>
      </c>
      <c r="G188" s="104" t="str">
        <f t="shared" si="3"/>
        <v/>
      </c>
      <c r="J188" s="139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>oco</v>
      </c>
      <c r="B189" s="95" t="str">
        <f>IFERROR(IF(INDEX('Youth 2'!$A:$F,MATCH('Youth Results 2'!$E189,'Youth 2'!$F:$F,0),2)&gt;0,INDEX('Youth 2'!$A:$F,MATCH('Youth Results 2'!$E189,'Youth 2'!$F:$F,0),2),""),"")</f>
        <v>Makayla Cross</v>
      </c>
      <c r="C189" s="95" t="str">
        <f>IFERROR(IF(INDEX('Youth 2'!$A:$F,MATCH('Youth Results 2'!$E189,'Youth 2'!$F:$F,0),3)&gt;0,INDEX('Youth 2'!$A:$F,MATCH('Youth Results 2'!$E189,'Youth 2'!$F:$F,0),3),""),"")</f>
        <v>Rio</v>
      </c>
      <c r="D189" s="96" t="str">
        <f>IFERROR(IF(AND(SMALL('Youth 2'!F:F,K189)&gt;1000,SMALL('Youth 2'!F:F,K189)&lt;3000),"nt",IF(SMALL('Youth 2'!F:F,K189)&gt;3000,"",SMALL('Youth 2'!F:F,K189))),"")</f>
        <v/>
      </c>
      <c r="E189" s="130" t="str">
        <f>IF(D189="nt",IFERROR(SMALL('Youth 2'!F:F,K189),""),IF(D189&gt;3000,"",IFERROR(SMALL('Youth 2'!F:F,K189),"")))</f>
        <v/>
      </c>
      <c r="G189" s="104" t="str">
        <f t="shared" si="3"/>
        <v/>
      </c>
      <c r="J189" s="139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>oco</v>
      </c>
      <c r="B190" s="95" t="str">
        <f>IFERROR(IF(INDEX('Youth 2'!$A:$F,MATCH('Youth Results 2'!$E190,'Youth 2'!$F:$F,0),2)&gt;0,INDEX('Youth 2'!$A:$F,MATCH('Youth Results 2'!$E190,'Youth 2'!$F:$F,0),2),""),"")</f>
        <v>Makayla Cross</v>
      </c>
      <c r="C190" s="95" t="str">
        <f>IFERROR(IF(INDEX('Youth 2'!$A:$F,MATCH('Youth Results 2'!$E190,'Youth 2'!$F:$F,0),3)&gt;0,INDEX('Youth 2'!$A:$F,MATCH('Youth Results 2'!$E190,'Youth 2'!$F:$F,0),3),""),"")</f>
        <v>Rio</v>
      </c>
      <c r="D190" s="96" t="str">
        <f>IFERROR(IF(AND(SMALL('Youth 2'!F:F,K190)&gt;1000,SMALL('Youth 2'!F:F,K190)&lt;3000),"nt",IF(SMALL('Youth 2'!F:F,K190)&gt;3000,"",SMALL('Youth 2'!F:F,K190))),"")</f>
        <v/>
      </c>
      <c r="E190" s="130" t="str">
        <f>IF(D190="nt",IFERROR(SMALL('Youth 2'!F:F,K190),""),IF(D190&gt;3000,"",IFERROR(SMALL('Youth 2'!F:F,K190),"")))</f>
        <v/>
      </c>
      <c r="G190" s="104" t="str">
        <f t="shared" si="3"/>
        <v/>
      </c>
      <c r="J190" s="139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>oco</v>
      </c>
      <c r="B191" s="95" t="str">
        <f>IFERROR(IF(INDEX('Youth 2'!$A:$F,MATCH('Youth Results 2'!$E191,'Youth 2'!$F:$F,0),2)&gt;0,INDEX('Youth 2'!$A:$F,MATCH('Youth Results 2'!$E191,'Youth 2'!$F:$F,0),2),""),"")</f>
        <v>Makayla Cross</v>
      </c>
      <c r="C191" s="95" t="str">
        <f>IFERROR(IF(INDEX('Youth 2'!$A:$F,MATCH('Youth Results 2'!$E191,'Youth 2'!$F:$F,0),3)&gt;0,INDEX('Youth 2'!$A:$F,MATCH('Youth Results 2'!$E191,'Youth 2'!$F:$F,0),3),""),"")</f>
        <v>Rio</v>
      </c>
      <c r="D191" s="96" t="str">
        <f>IFERROR(IF(AND(SMALL('Youth 2'!F:F,K191)&gt;1000,SMALL('Youth 2'!F:F,K191)&lt;3000),"nt",IF(SMALL('Youth 2'!F:F,K191)&gt;3000,"",SMALL('Youth 2'!F:F,K191))),"")</f>
        <v/>
      </c>
      <c r="E191" s="130" t="str">
        <f>IF(D191="nt",IFERROR(SMALL('Youth 2'!F:F,K191),""),IF(D191&gt;3000,"",IFERROR(SMALL('Youth 2'!F:F,K191),"")))</f>
        <v/>
      </c>
      <c r="G191" s="104" t="str">
        <f t="shared" si="3"/>
        <v/>
      </c>
      <c r="J191" s="139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>oco</v>
      </c>
      <c r="B192" s="95" t="str">
        <f>IFERROR(IF(INDEX('Youth 2'!$A:$F,MATCH('Youth Results 2'!$E192,'Youth 2'!$F:$F,0),2)&gt;0,INDEX('Youth 2'!$A:$F,MATCH('Youth Results 2'!$E192,'Youth 2'!$F:$F,0),2),""),"")</f>
        <v>Makayla Cross</v>
      </c>
      <c r="C192" s="95" t="str">
        <f>IFERROR(IF(INDEX('Youth 2'!$A:$F,MATCH('Youth Results 2'!$E192,'Youth 2'!$F:$F,0),3)&gt;0,INDEX('Youth 2'!$A:$F,MATCH('Youth Results 2'!$E192,'Youth 2'!$F:$F,0),3),""),"")</f>
        <v>Rio</v>
      </c>
      <c r="D192" s="96" t="str">
        <f>IFERROR(IF(AND(SMALL('Youth 2'!F:F,K192)&gt;1000,SMALL('Youth 2'!F:F,K192)&lt;3000),"nt",IF(SMALL('Youth 2'!F:F,K192)&gt;3000,"",SMALL('Youth 2'!F:F,K192))),"")</f>
        <v/>
      </c>
      <c r="E192" s="130" t="str">
        <f>IF(D192="nt",IFERROR(SMALL('Youth 2'!F:F,K192),""),IF(D192&gt;3000,"",IFERROR(SMALL('Youth 2'!F:F,K192),"")))</f>
        <v/>
      </c>
      <c r="G192" s="104" t="str">
        <f t="shared" si="3"/>
        <v/>
      </c>
      <c r="J192" s="139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>oco</v>
      </c>
      <c r="B193" s="95" t="str">
        <f>IFERROR(IF(INDEX('Youth 2'!$A:$F,MATCH('Youth Results 2'!$E193,'Youth 2'!$F:$F,0),2)&gt;0,INDEX('Youth 2'!$A:$F,MATCH('Youth Results 2'!$E193,'Youth 2'!$F:$F,0),2),""),"")</f>
        <v>Makayla Cross</v>
      </c>
      <c r="C193" s="95" t="str">
        <f>IFERROR(IF(INDEX('Youth 2'!$A:$F,MATCH('Youth Results 2'!$E193,'Youth 2'!$F:$F,0),3)&gt;0,INDEX('Youth 2'!$A:$F,MATCH('Youth Results 2'!$E193,'Youth 2'!$F:$F,0),3),""),"")</f>
        <v>Rio</v>
      </c>
      <c r="D193" s="96" t="str">
        <f>IFERROR(IF(AND(SMALL('Youth 2'!F:F,K193)&gt;1000,SMALL('Youth 2'!F:F,K193)&lt;3000),"nt",IF(SMALL('Youth 2'!F:F,K193)&gt;3000,"",SMALL('Youth 2'!F:F,K193))),"")</f>
        <v/>
      </c>
      <c r="E193" s="130" t="str">
        <f>IF(D193="nt",IFERROR(SMALL('Youth 2'!F:F,K193),""),IF(D193&gt;3000,"",IFERROR(SMALL('Youth 2'!F:F,K193),"")))</f>
        <v/>
      </c>
      <c r="G193" s="104" t="str">
        <f t="shared" si="3"/>
        <v/>
      </c>
      <c r="J193" s="139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>oco</v>
      </c>
      <c r="B194" s="95" t="str">
        <f>IFERROR(IF(INDEX('Youth 2'!$A:$F,MATCH('Youth Results 2'!$E194,'Youth 2'!$F:$F,0),2)&gt;0,INDEX('Youth 2'!$A:$F,MATCH('Youth Results 2'!$E194,'Youth 2'!$F:$F,0),2),""),"")</f>
        <v>Makayla Cross</v>
      </c>
      <c r="C194" s="95" t="str">
        <f>IFERROR(IF(INDEX('Youth 2'!$A:$F,MATCH('Youth Results 2'!$E194,'Youth 2'!$F:$F,0),3)&gt;0,INDEX('Youth 2'!$A:$F,MATCH('Youth Results 2'!$E194,'Youth 2'!$F:$F,0),3),""),"")</f>
        <v>Rio</v>
      </c>
      <c r="D194" s="96" t="str">
        <f>IFERROR(IF(AND(SMALL('Youth 2'!F:F,K194)&gt;1000,SMALL('Youth 2'!F:F,K194)&lt;3000),"nt",IF(SMALL('Youth 2'!F:F,K194)&gt;3000,"",SMALL('Youth 2'!F:F,K194))),"")</f>
        <v/>
      </c>
      <c r="E194" s="130" t="str">
        <f>IF(D194="nt",IFERROR(SMALL('Youth 2'!F:F,K194),""),IF(D194&gt;3000,"",IFERROR(SMALL('Youth 2'!F:F,K194),"")))</f>
        <v/>
      </c>
      <c r="G194" s="104" t="str">
        <f t="shared" si="3"/>
        <v/>
      </c>
      <c r="J194" s="139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>oco</v>
      </c>
      <c r="B195" s="95" t="str">
        <f>IFERROR(IF(INDEX('Youth 2'!$A:$F,MATCH('Youth Results 2'!$E195,'Youth 2'!$F:$F,0),2)&gt;0,INDEX('Youth 2'!$A:$F,MATCH('Youth Results 2'!$E195,'Youth 2'!$F:$F,0),2),""),"")</f>
        <v>Makayla Cross</v>
      </c>
      <c r="C195" s="95" t="str">
        <f>IFERROR(IF(INDEX('Youth 2'!$A:$F,MATCH('Youth Results 2'!$E195,'Youth 2'!$F:$F,0),3)&gt;0,INDEX('Youth 2'!$A:$F,MATCH('Youth Results 2'!$E195,'Youth 2'!$F:$F,0),3),""),"")</f>
        <v>Rio</v>
      </c>
      <c r="D195" s="96" t="str">
        <f>IFERROR(IF(AND(SMALL('Youth 2'!F:F,K195)&gt;1000,SMALL('Youth 2'!F:F,K195)&lt;3000),"nt",IF(SMALL('Youth 2'!F:F,K195)&gt;3000,"",SMALL('Youth 2'!F:F,K195))),"")</f>
        <v/>
      </c>
      <c r="E195" s="130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39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>oco</v>
      </c>
      <c r="B196" s="95" t="str">
        <f>IFERROR(IF(INDEX('Youth 2'!$A:$F,MATCH('Youth Results 2'!$E196,'Youth 2'!$F:$F,0),2)&gt;0,INDEX('Youth 2'!$A:$F,MATCH('Youth Results 2'!$E196,'Youth 2'!$F:$F,0),2),""),"")</f>
        <v>Makayla Cross</v>
      </c>
      <c r="C196" s="95" t="str">
        <f>IFERROR(IF(INDEX('Youth 2'!$A:$F,MATCH('Youth Results 2'!$E196,'Youth 2'!$F:$F,0),3)&gt;0,INDEX('Youth 2'!$A:$F,MATCH('Youth Results 2'!$E196,'Youth 2'!$F:$F,0),3),""),"")</f>
        <v>Rio</v>
      </c>
      <c r="D196" s="96" t="str">
        <f>IFERROR(IF(AND(SMALL('Youth 2'!F:F,K196)&gt;1000,SMALL('Youth 2'!F:F,K196)&lt;3000),"nt",IF(SMALL('Youth 2'!F:F,K196)&gt;3000,"",SMALL('Youth 2'!F:F,K196))),"")</f>
        <v/>
      </c>
      <c r="E196" s="130" t="str">
        <f>IF(D196="nt",IFERROR(SMALL('Youth 2'!F:F,K196),""),IF(D196&gt;3000,"",IFERROR(SMALL('Youth 2'!F:F,K196),"")))</f>
        <v/>
      </c>
      <c r="G196" s="104" t="str">
        <f t="shared" si="4"/>
        <v/>
      </c>
      <c r="J196" s="139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>oco</v>
      </c>
      <c r="B197" s="95" t="str">
        <f>IFERROR(IF(INDEX('Youth 2'!$A:$F,MATCH('Youth Results 2'!$E197,'Youth 2'!$F:$F,0),2)&gt;0,INDEX('Youth 2'!$A:$F,MATCH('Youth Results 2'!$E197,'Youth 2'!$F:$F,0),2),""),"")</f>
        <v>Makayla Cross</v>
      </c>
      <c r="C197" s="95" t="str">
        <f>IFERROR(IF(INDEX('Youth 2'!$A:$F,MATCH('Youth Results 2'!$E197,'Youth 2'!$F:$F,0),3)&gt;0,INDEX('Youth 2'!$A:$F,MATCH('Youth Results 2'!$E197,'Youth 2'!$F:$F,0),3),""),"")</f>
        <v>Rio</v>
      </c>
      <c r="D197" s="96" t="str">
        <f>IFERROR(IF(AND(SMALL('Youth 2'!F:F,K197)&gt;1000,SMALL('Youth 2'!F:F,K197)&lt;3000),"nt",IF(SMALL('Youth 2'!F:F,K197)&gt;3000,"",SMALL('Youth 2'!F:F,K197))),"")</f>
        <v/>
      </c>
      <c r="E197" s="130" t="str">
        <f>IF(D197="nt",IFERROR(SMALL('Youth 2'!F:F,K197),""),IF(D197&gt;3000,"",IFERROR(SMALL('Youth 2'!F:F,K197),"")))</f>
        <v/>
      </c>
      <c r="G197" s="104" t="str">
        <f t="shared" si="4"/>
        <v/>
      </c>
      <c r="J197" s="139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>oco</v>
      </c>
      <c r="B198" s="95" t="str">
        <f>IFERROR(IF(INDEX('Youth 2'!$A:$F,MATCH('Youth Results 2'!$E198,'Youth 2'!$F:$F,0),2)&gt;0,INDEX('Youth 2'!$A:$F,MATCH('Youth Results 2'!$E198,'Youth 2'!$F:$F,0),2),""),"")</f>
        <v>Makayla Cross</v>
      </c>
      <c r="C198" s="95" t="str">
        <f>IFERROR(IF(INDEX('Youth 2'!$A:$F,MATCH('Youth Results 2'!$E198,'Youth 2'!$F:$F,0),3)&gt;0,INDEX('Youth 2'!$A:$F,MATCH('Youth Results 2'!$E198,'Youth 2'!$F:$F,0),3),""),"")</f>
        <v>Rio</v>
      </c>
      <c r="D198" s="96" t="str">
        <f>IFERROR(IF(AND(SMALL('Youth 2'!F:F,K198)&gt;1000,SMALL('Youth 2'!F:F,K198)&lt;3000),"nt",IF(SMALL('Youth 2'!F:F,K198)&gt;3000,"",SMALL('Youth 2'!F:F,K198))),"")</f>
        <v/>
      </c>
      <c r="E198" s="130" t="str">
        <f>IF(D198="nt",IFERROR(SMALL('Youth 2'!F:F,K198),""),IF(D198&gt;3000,"",IFERROR(SMALL('Youth 2'!F:F,K198),"")))</f>
        <v/>
      </c>
      <c r="G198" s="104" t="str">
        <f t="shared" si="4"/>
        <v/>
      </c>
      <c r="J198" s="139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>oco</v>
      </c>
      <c r="B199" s="95" t="str">
        <f>IFERROR(IF(INDEX('Youth 2'!$A:$F,MATCH('Youth Results 2'!$E199,'Youth 2'!$F:$F,0),2)&gt;0,INDEX('Youth 2'!$A:$F,MATCH('Youth Results 2'!$E199,'Youth 2'!$F:$F,0),2),""),"")</f>
        <v>Makayla Cross</v>
      </c>
      <c r="C199" s="95" t="str">
        <f>IFERROR(IF(INDEX('Youth 2'!$A:$F,MATCH('Youth Results 2'!$E199,'Youth 2'!$F:$F,0),3)&gt;0,INDEX('Youth 2'!$A:$F,MATCH('Youth Results 2'!$E199,'Youth 2'!$F:$F,0),3),""),"")</f>
        <v>Rio</v>
      </c>
      <c r="D199" s="96" t="str">
        <f>IFERROR(IF(AND(SMALL('Youth 2'!F:F,K199)&gt;1000,SMALL('Youth 2'!F:F,K199)&lt;3000),"nt",IF(SMALL('Youth 2'!F:F,K199)&gt;3000,"",SMALL('Youth 2'!F:F,K199))),"")</f>
        <v/>
      </c>
      <c r="E199" s="130" t="str">
        <f>IF(D199="nt",IFERROR(SMALL('Youth 2'!F:F,K199),""),IF(D199&gt;3000,"",IFERROR(SMALL('Youth 2'!F:F,K199),"")))</f>
        <v/>
      </c>
      <c r="G199" s="104" t="str">
        <f t="shared" si="4"/>
        <v/>
      </c>
      <c r="J199" s="139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>oco</v>
      </c>
      <c r="B200" s="95" t="str">
        <f>IFERROR(IF(INDEX('Youth 2'!$A:$F,MATCH('Youth Results 2'!$E200,'Youth 2'!$F:$F,0),2)&gt;0,INDEX('Youth 2'!$A:$F,MATCH('Youth Results 2'!$E200,'Youth 2'!$F:$F,0),2),""),"")</f>
        <v>Makayla Cross</v>
      </c>
      <c r="C200" s="95" t="str">
        <f>IFERROR(IF(INDEX('Youth 2'!$A:$F,MATCH('Youth Results 2'!$E200,'Youth 2'!$F:$F,0),3)&gt;0,INDEX('Youth 2'!$A:$F,MATCH('Youth Results 2'!$E200,'Youth 2'!$F:$F,0),3),""),"")</f>
        <v>Rio</v>
      </c>
      <c r="D200" s="96" t="str">
        <f>IFERROR(IF(AND(SMALL('Youth 2'!F:F,K200)&gt;1000,SMALL('Youth 2'!F:F,K200)&lt;3000),"nt",IF(SMALL('Youth 2'!F:F,K200)&gt;3000,"",SMALL('Youth 2'!F:F,K200))),"")</f>
        <v/>
      </c>
      <c r="E200" s="130" t="str">
        <f>IF(D200="nt",IFERROR(SMALL('Youth 2'!F:F,K200),""),IF(D200&gt;3000,"",IFERROR(SMALL('Youth 2'!F:F,K200),"")))</f>
        <v/>
      </c>
      <c r="G200" s="104" t="str">
        <f t="shared" si="4"/>
        <v/>
      </c>
      <c r="J200" s="139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>oco</v>
      </c>
      <c r="B201" s="95" t="str">
        <f>IFERROR(IF(INDEX('Youth 2'!$A:$F,MATCH('Youth Results 2'!$E201,'Youth 2'!$F:$F,0),2)&gt;0,INDEX('Youth 2'!$A:$F,MATCH('Youth Results 2'!$E201,'Youth 2'!$F:$F,0),2),""),"")</f>
        <v>Makayla Cross</v>
      </c>
      <c r="C201" s="95" t="str">
        <f>IFERROR(IF(INDEX('Youth 2'!$A:$F,MATCH('Youth Results 2'!$E201,'Youth 2'!$F:$F,0),3)&gt;0,INDEX('Youth 2'!$A:$F,MATCH('Youth Results 2'!$E201,'Youth 2'!$F:$F,0),3),""),"")</f>
        <v>Rio</v>
      </c>
      <c r="D201" s="96" t="str">
        <f>IFERROR(IF(AND(SMALL('Youth 2'!F:F,K201)&gt;1000,SMALL('Youth 2'!F:F,K201)&lt;3000),"nt",IF(SMALL('Youth 2'!F:F,K201)&gt;3000,"",SMALL('Youth 2'!F:F,K201))),"")</f>
        <v/>
      </c>
      <c r="E201" s="130" t="str">
        <f>IF(D201="nt",IFERROR(SMALL('Youth 2'!F:F,K201),""),IF(D201&gt;3000,"",IFERROR(SMALL('Youth 2'!F:F,K201),"")))</f>
        <v/>
      </c>
      <c r="G201" s="104" t="str">
        <f t="shared" si="4"/>
        <v/>
      </c>
      <c r="J201" s="139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>oco</v>
      </c>
      <c r="B202" s="95" t="str">
        <f>IFERROR(IF(INDEX('Youth 2'!$A:$F,MATCH('Youth Results 2'!$E202,'Youth 2'!$F:$F,0),2)&gt;0,INDEX('Youth 2'!$A:$F,MATCH('Youth Results 2'!$E202,'Youth 2'!$F:$F,0),2),""),"")</f>
        <v>Makayla Cross</v>
      </c>
      <c r="C202" s="95" t="str">
        <f>IFERROR(IF(INDEX('Youth 2'!$A:$F,MATCH('Youth Results 2'!$E202,'Youth 2'!$F:$F,0),3)&gt;0,INDEX('Youth 2'!$A:$F,MATCH('Youth Results 2'!$E202,'Youth 2'!$F:$F,0),3),""),"")</f>
        <v>Rio</v>
      </c>
      <c r="D202" s="96" t="str">
        <f>IFERROR(IF(AND(SMALL('Youth 2'!F:F,K202)&gt;1000,SMALL('Youth 2'!F:F,K202)&lt;3000),"nt",IF(SMALL('Youth 2'!F:F,K202)&gt;3000,"",SMALL('Youth 2'!F:F,K202))),"")</f>
        <v/>
      </c>
      <c r="E202" s="130" t="str">
        <f>IF(D202="nt",IFERROR(SMALL('Youth 2'!F:F,K202),""),IF(D202&gt;3000,"",IFERROR(SMALL('Youth 2'!F:F,K202),"")))</f>
        <v/>
      </c>
      <c r="G202" s="104" t="str">
        <f t="shared" si="4"/>
        <v/>
      </c>
      <c r="J202" s="139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>oco</v>
      </c>
      <c r="B203" s="95" t="str">
        <f>IFERROR(IF(INDEX('Youth 2'!$A:$F,MATCH('Youth Results 2'!$E203,'Youth 2'!$F:$F,0),2)&gt;0,INDEX('Youth 2'!$A:$F,MATCH('Youth Results 2'!$E203,'Youth 2'!$F:$F,0),2),""),"")</f>
        <v>Makayla Cross</v>
      </c>
      <c r="C203" s="95" t="str">
        <f>IFERROR(IF(INDEX('Youth 2'!$A:$F,MATCH('Youth Results 2'!$E203,'Youth 2'!$F:$F,0),3)&gt;0,INDEX('Youth 2'!$A:$F,MATCH('Youth Results 2'!$E203,'Youth 2'!$F:$F,0),3),""),"")</f>
        <v>Rio</v>
      </c>
      <c r="D203" s="96" t="str">
        <f>IFERROR(IF(AND(SMALL('Youth 2'!F:F,K203)&gt;1000,SMALL('Youth 2'!F:F,K203)&lt;3000),"nt",IF(SMALL('Youth 2'!F:F,K203)&gt;3000,"",SMALL('Youth 2'!F:F,K203))),"")</f>
        <v/>
      </c>
      <c r="E203" s="130" t="str">
        <f>IF(D203="nt",IFERROR(SMALL('Youth 2'!F:F,K203),""),IF(D203&gt;3000,"",IFERROR(SMALL('Youth 2'!F:F,K203),"")))</f>
        <v/>
      </c>
      <c r="G203" s="104" t="str">
        <f t="shared" si="4"/>
        <v/>
      </c>
      <c r="J203" s="139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>oco</v>
      </c>
      <c r="B204" s="95" t="str">
        <f>IFERROR(IF(INDEX('Youth 2'!$A:$F,MATCH('Youth Results 2'!$E204,'Youth 2'!$F:$F,0),2)&gt;0,INDEX('Youth 2'!$A:$F,MATCH('Youth Results 2'!$E204,'Youth 2'!$F:$F,0),2),""),"")</f>
        <v>Makayla Cross</v>
      </c>
      <c r="C204" s="95" t="str">
        <f>IFERROR(IF(INDEX('Youth 2'!$A:$F,MATCH('Youth Results 2'!$E204,'Youth 2'!$F:$F,0),3)&gt;0,INDEX('Youth 2'!$A:$F,MATCH('Youth Results 2'!$E204,'Youth 2'!$F:$F,0),3),""),"")</f>
        <v>Rio</v>
      </c>
      <c r="D204" s="96" t="str">
        <f>IFERROR(IF(AND(SMALL('Youth 2'!F:F,K204)&gt;1000,SMALL('Youth 2'!F:F,K204)&lt;3000),"nt",IF(SMALL('Youth 2'!F:F,K204)&gt;3000,"",SMALL('Youth 2'!F:F,K204))),"")</f>
        <v/>
      </c>
      <c r="E204" s="130" t="str">
        <f>IF(D204="nt",IFERROR(SMALL('Youth 2'!F:F,K204),""),IF(D204&gt;3000,"",IFERROR(SMALL('Youth 2'!F:F,K204),"")))</f>
        <v/>
      </c>
      <c r="G204" s="104" t="str">
        <f t="shared" si="4"/>
        <v/>
      </c>
      <c r="J204" s="139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>oco</v>
      </c>
      <c r="B205" s="95" t="str">
        <f>IFERROR(IF(INDEX('Youth 2'!$A:$F,MATCH('Youth Results 2'!$E205,'Youth 2'!$F:$F,0),2)&gt;0,INDEX('Youth 2'!$A:$F,MATCH('Youth Results 2'!$E205,'Youth 2'!$F:$F,0),2),""),"")</f>
        <v>Makayla Cross</v>
      </c>
      <c r="C205" s="95" t="str">
        <f>IFERROR(IF(INDEX('Youth 2'!$A:$F,MATCH('Youth Results 2'!$E205,'Youth 2'!$F:$F,0),3)&gt;0,INDEX('Youth 2'!$A:$F,MATCH('Youth Results 2'!$E205,'Youth 2'!$F:$F,0),3),""),"")</f>
        <v>Rio</v>
      </c>
      <c r="D205" s="96" t="str">
        <f>IFERROR(IF(AND(SMALL('Youth 2'!F:F,K205)&gt;1000,SMALL('Youth 2'!F:F,K205)&lt;3000),"nt",IF(SMALL('Youth 2'!F:F,K205)&gt;3000,"",SMALL('Youth 2'!F:F,K205))),"")</f>
        <v/>
      </c>
      <c r="E205" s="130" t="str">
        <f>IF(D205="nt",IFERROR(SMALL('Youth 2'!F:F,K205),""),IF(D205&gt;3000,"",IFERROR(SMALL('Youth 2'!F:F,K205),"")))</f>
        <v/>
      </c>
      <c r="G205" s="104" t="str">
        <f t="shared" si="4"/>
        <v/>
      </c>
      <c r="J205" s="139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>oco</v>
      </c>
      <c r="B206" s="95" t="str">
        <f>IFERROR(IF(INDEX('Youth 2'!$A:$F,MATCH('Youth Results 2'!$E206,'Youth 2'!$F:$F,0),2)&gt;0,INDEX('Youth 2'!$A:$F,MATCH('Youth Results 2'!$E206,'Youth 2'!$F:$F,0),2),""),"")</f>
        <v>Makayla Cross</v>
      </c>
      <c r="C206" s="95" t="str">
        <f>IFERROR(IF(INDEX('Youth 2'!$A:$F,MATCH('Youth Results 2'!$E206,'Youth 2'!$F:$F,0),3)&gt;0,INDEX('Youth 2'!$A:$F,MATCH('Youth Results 2'!$E206,'Youth 2'!$F:$F,0),3),""),"")</f>
        <v>Rio</v>
      </c>
      <c r="D206" s="96" t="str">
        <f>IFERROR(IF(AND(SMALL('Youth 2'!F:F,K206)&gt;1000,SMALL('Youth 2'!F:F,K206)&lt;3000),"nt",IF(SMALL('Youth 2'!F:F,K206)&gt;3000,"",SMALL('Youth 2'!F:F,K206))),"")</f>
        <v/>
      </c>
      <c r="E206" s="130" t="str">
        <f>IF(D206="nt",IFERROR(SMALL('Youth 2'!F:F,K206),""),IF(D206&gt;3000,"",IFERROR(SMALL('Youth 2'!F:F,K206),"")))</f>
        <v/>
      </c>
      <c r="G206" s="104" t="str">
        <f t="shared" si="4"/>
        <v/>
      </c>
      <c r="J206" s="139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>oco</v>
      </c>
      <c r="B207" s="95" t="str">
        <f>IFERROR(IF(INDEX('Youth 2'!$A:$F,MATCH('Youth Results 2'!$E207,'Youth 2'!$F:$F,0),2)&gt;0,INDEX('Youth 2'!$A:$F,MATCH('Youth Results 2'!$E207,'Youth 2'!$F:$F,0),2),""),"")</f>
        <v>Makayla Cross</v>
      </c>
      <c r="C207" s="95" t="str">
        <f>IFERROR(IF(INDEX('Youth 2'!$A:$F,MATCH('Youth Results 2'!$E207,'Youth 2'!$F:$F,0),3)&gt;0,INDEX('Youth 2'!$A:$F,MATCH('Youth Results 2'!$E207,'Youth 2'!$F:$F,0),3),""),"")</f>
        <v>Rio</v>
      </c>
      <c r="D207" s="96" t="str">
        <f>IFERROR(IF(AND(SMALL('Youth 2'!F:F,K207)&gt;1000,SMALL('Youth 2'!F:F,K207)&lt;3000),"nt",IF(SMALL('Youth 2'!F:F,K207)&gt;3000,"",SMALL('Youth 2'!F:F,K207))),"")</f>
        <v/>
      </c>
      <c r="E207" s="130" t="str">
        <f>IF(D207="nt",IFERROR(SMALL('Youth 2'!F:F,K207),""),IF(D207&gt;3000,"",IFERROR(SMALL('Youth 2'!F:F,K207),"")))</f>
        <v/>
      </c>
      <c r="G207" s="104" t="str">
        <f t="shared" si="4"/>
        <v/>
      </c>
      <c r="J207" s="139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>oco</v>
      </c>
      <c r="B208" s="95" t="str">
        <f>IFERROR(IF(INDEX('Youth 2'!$A:$F,MATCH('Youth Results 2'!$E208,'Youth 2'!$F:$F,0),2)&gt;0,INDEX('Youth 2'!$A:$F,MATCH('Youth Results 2'!$E208,'Youth 2'!$F:$F,0),2),""),"")</f>
        <v>Makayla Cross</v>
      </c>
      <c r="C208" s="95" t="str">
        <f>IFERROR(IF(INDEX('Youth 2'!$A:$F,MATCH('Youth Results 2'!$E208,'Youth 2'!$F:$F,0),3)&gt;0,INDEX('Youth 2'!$A:$F,MATCH('Youth Results 2'!$E208,'Youth 2'!$F:$F,0),3),""),"")</f>
        <v>Rio</v>
      </c>
      <c r="D208" s="96" t="str">
        <f>IFERROR(IF(AND(SMALL('Youth 2'!F:F,K208)&gt;1000,SMALL('Youth 2'!F:F,K208)&lt;3000),"nt",IF(SMALL('Youth 2'!F:F,K208)&gt;3000,"",SMALL('Youth 2'!F:F,K208))),"")</f>
        <v/>
      </c>
      <c r="E208" s="130" t="str">
        <f>IF(D208="nt",IFERROR(SMALL('Youth 2'!F:F,K208),""),IF(D208&gt;3000,"",IFERROR(SMALL('Youth 2'!F:F,K208),"")))</f>
        <v/>
      </c>
      <c r="G208" s="104" t="str">
        <f t="shared" si="4"/>
        <v/>
      </c>
      <c r="J208" s="139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>oco</v>
      </c>
      <c r="B209" s="95" t="str">
        <f>IFERROR(IF(INDEX('Youth 2'!$A:$F,MATCH('Youth Results 2'!$E209,'Youth 2'!$F:$F,0),2)&gt;0,INDEX('Youth 2'!$A:$F,MATCH('Youth Results 2'!$E209,'Youth 2'!$F:$F,0),2),""),"")</f>
        <v>Makayla Cross</v>
      </c>
      <c r="C209" s="95" t="str">
        <f>IFERROR(IF(INDEX('Youth 2'!$A:$F,MATCH('Youth Results 2'!$E209,'Youth 2'!$F:$F,0),3)&gt;0,INDEX('Youth 2'!$A:$F,MATCH('Youth Results 2'!$E209,'Youth 2'!$F:$F,0),3),""),"")</f>
        <v>Rio</v>
      </c>
      <c r="D209" s="96" t="str">
        <f>IFERROR(IF(AND(SMALL('Youth 2'!F:F,K209)&gt;1000,SMALL('Youth 2'!F:F,K209)&lt;3000),"nt",IF(SMALL('Youth 2'!F:F,K209)&gt;3000,"",SMALL('Youth 2'!F:F,K209))),"")</f>
        <v/>
      </c>
      <c r="E209" s="130" t="str">
        <f>IF(D209="nt",IFERROR(SMALL('Youth 2'!F:F,K209),""),IF(D209&gt;3000,"",IFERROR(SMALL('Youth 2'!F:F,K209),"")))</f>
        <v/>
      </c>
      <c r="G209" s="104" t="str">
        <f t="shared" si="4"/>
        <v/>
      </c>
      <c r="J209" s="139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>oco</v>
      </c>
      <c r="B210" s="95" t="str">
        <f>IFERROR(IF(INDEX('Youth 2'!$A:$F,MATCH('Youth Results 2'!$E210,'Youth 2'!$F:$F,0),2)&gt;0,INDEX('Youth 2'!$A:$F,MATCH('Youth Results 2'!$E210,'Youth 2'!$F:$F,0),2),""),"")</f>
        <v>Makayla Cross</v>
      </c>
      <c r="C210" s="95" t="str">
        <f>IFERROR(IF(INDEX('Youth 2'!$A:$F,MATCH('Youth Results 2'!$E210,'Youth 2'!$F:$F,0),3)&gt;0,INDEX('Youth 2'!$A:$F,MATCH('Youth Results 2'!$E210,'Youth 2'!$F:$F,0),3),""),"")</f>
        <v>Rio</v>
      </c>
      <c r="D210" s="96" t="str">
        <f>IFERROR(IF(AND(SMALL('Youth 2'!F:F,K210)&gt;1000,SMALL('Youth 2'!F:F,K210)&lt;3000),"nt",IF(SMALL('Youth 2'!F:F,K210)&gt;3000,"",SMALL('Youth 2'!F:F,K210))),"")</f>
        <v/>
      </c>
      <c r="E210" s="130" t="str">
        <f>IF(D210="nt",IFERROR(SMALL('Youth 2'!F:F,K210),""),IF(D210&gt;3000,"",IFERROR(SMALL('Youth 2'!F:F,K210),"")))</f>
        <v/>
      </c>
      <c r="G210" s="104" t="str">
        <f t="shared" si="4"/>
        <v/>
      </c>
      <c r="J210" s="139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>oco</v>
      </c>
      <c r="B211" s="95" t="str">
        <f>IFERROR(IF(INDEX('Youth 2'!$A:$F,MATCH('Youth Results 2'!$E211,'Youth 2'!$F:$F,0),2)&gt;0,INDEX('Youth 2'!$A:$F,MATCH('Youth Results 2'!$E211,'Youth 2'!$F:$F,0),2),""),"")</f>
        <v>Makayla Cross</v>
      </c>
      <c r="C211" s="95" t="str">
        <f>IFERROR(IF(INDEX('Youth 2'!$A:$F,MATCH('Youth Results 2'!$E211,'Youth 2'!$F:$F,0),3)&gt;0,INDEX('Youth 2'!$A:$F,MATCH('Youth Results 2'!$E211,'Youth 2'!$F:$F,0),3),""),"")</f>
        <v>Rio</v>
      </c>
      <c r="D211" s="96" t="str">
        <f>IFERROR(IF(AND(SMALL('Youth 2'!F:F,K211)&gt;1000,SMALL('Youth 2'!F:F,K211)&lt;3000),"nt",IF(SMALL('Youth 2'!F:F,K211)&gt;3000,"",SMALL('Youth 2'!F:F,K211))),"")</f>
        <v/>
      </c>
      <c r="E211" s="130" t="str">
        <f>IF(D211="nt",IFERROR(SMALL('Youth 2'!F:F,K211),""),IF(D211&gt;3000,"",IFERROR(SMALL('Youth 2'!F:F,K211),"")))</f>
        <v/>
      </c>
      <c r="G211" s="104" t="str">
        <f t="shared" si="4"/>
        <v/>
      </c>
      <c r="J211" s="139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>oco</v>
      </c>
      <c r="B212" s="95" t="str">
        <f>IFERROR(IF(INDEX('Youth 2'!$A:$F,MATCH('Youth Results 2'!$E212,'Youth 2'!$F:$F,0),2)&gt;0,INDEX('Youth 2'!$A:$F,MATCH('Youth Results 2'!$E212,'Youth 2'!$F:$F,0),2),""),"")</f>
        <v>Makayla Cross</v>
      </c>
      <c r="C212" s="95" t="str">
        <f>IFERROR(IF(INDEX('Youth 2'!$A:$F,MATCH('Youth Results 2'!$E212,'Youth 2'!$F:$F,0),3)&gt;0,INDEX('Youth 2'!$A:$F,MATCH('Youth Results 2'!$E212,'Youth 2'!$F:$F,0),3),""),"")</f>
        <v>Rio</v>
      </c>
      <c r="D212" s="96" t="str">
        <f>IFERROR(IF(AND(SMALL('Youth 2'!F:F,K212)&gt;1000,SMALL('Youth 2'!F:F,K212)&lt;3000),"nt",IF(SMALL('Youth 2'!F:F,K212)&gt;3000,"",SMALL('Youth 2'!F:F,K212))),"")</f>
        <v/>
      </c>
      <c r="E212" s="130" t="str">
        <f>IF(D212="nt",IFERROR(SMALL('Youth 2'!F:F,K212),""),IF(D212&gt;3000,"",IFERROR(SMALL('Youth 2'!F:F,K212),"")))</f>
        <v/>
      </c>
      <c r="G212" s="104" t="str">
        <f t="shared" si="4"/>
        <v/>
      </c>
      <c r="J212" s="139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>oco</v>
      </c>
      <c r="B213" s="95" t="str">
        <f>IFERROR(IF(INDEX('Youth 2'!$A:$F,MATCH('Youth Results 2'!$E213,'Youth 2'!$F:$F,0),2)&gt;0,INDEX('Youth 2'!$A:$F,MATCH('Youth Results 2'!$E213,'Youth 2'!$F:$F,0),2),""),"")</f>
        <v>Makayla Cross</v>
      </c>
      <c r="C213" s="95" t="str">
        <f>IFERROR(IF(INDEX('Youth 2'!$A:$F,MATCH('Youth Results 2'!$E213,'Youth 2'!$F:$F,0),3)&gt;0,INDEX('Youth 2'!$A:$F,MATCH('Youth Results 2'!$E213,'Youth 2'!$F:$F,0),3),""),"")</f>
        <v>Rio</v>
      </c>
      <c r="D213" s="96" t="str">
        <f>IFERROR(IF(AND(SMALL('Youth 2'!F:F,K213)&gt;1000,SMALL('Youth 2'!F:F,K213)&lt;3000),"nt",IF(SMALL('Youth 2'!F:F,K213)&gt;3000,"",SMALL('Youth 2'!F:F,K213))),"")</f>
        <v/>
      </c>
      <c r="E213" s="130" t="str">
        <f>IF(D213="nt",IFERROR(SMALL('Youth 2'!F:F,K213),""),IF(D213&gt;3000,"",IFERROR(SMALL('Youth 2'!F:F,K213),"")))</f>
        <v/>
      </c>
      <c r="G213" s="104" t="str">
        <f t="shared" si="4"/>
        <v/>
      </c>
      <c r="J213" s="139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>oco</v>
      </c>
      <c r="B214" s="95" t="str">
        <f>IFERROR(IF(INDEX('Youth 2'!$A:$F,MATCH('Youth Results 2'!$E214,'Youth 2'!$F:$F,0),2)&gt;0,INDEX('Youth 2'!$A:$F,MATCH('Youth Results 2'!$E214,'Youth 2'!$F:$F,0),2),""),"")</f>
        <v>Makayla Cross</v>
      </c>
      <c r="C214" s="95" t="str">
        <f>IFERROR(IF(INDEX('Youth 2'!$A:$F,MATCH('Youth Results 2'!$E214,'Youth 2'!$F:$F,0),3)&gt;0,INDEX('Youth 2'!$A:$F,MATCH('Youth Results 2'!$E214,'Youth 2'!$F:$F,0),3),""),"")</f>
        <v>Rio</v>
      </c>
      <c r="D214" s="96" t="str">
        <f>IFERROR(IF(AND(SMALL('Youth 2'!F:F,K214)&gt;1000,SMALL('Youth 2'!F:F,K214)&lt;3000),"nt",IF(SMALL('Youth 2'!F:F,K214)&gt;3000,"",SMALL('Youth 2'!F:F,K214))),"")</f>
        <v/>
      </c>
      <c r="E214" s="130" t="str">
        <f>IF(D214="nt",IFERROR(SMALL('Youth 2'!F:F,K214),""),IF(D214&gt;3000,"",IFERROR(SMALL('Youth 2'!F:F,K214),"")))</f>
        <v/>
      </c>
      <c r="G214" s="104" t="str">
        <f t="shared" si="4"/>
        <v/>
      </c>
      <c r="J214" s="139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>oco</v>
      </c>
      <c r="B215" s="95" t="str">
        <f>IFERROR(IF(INDEX('Youth 2'!$A:$F,MATCH('Youth Results 2'!$E215,'Youth 2'!$F:$F,0),2)&gt;0,INDEX('Youth 2'!$A:$F,MATCH('Youth Results 2'!$E215,'Youth 2'!$F:$F,0),2),""),"")</f>
        <v>Makayla Cross</v>
      </c>
      <c r="C215" s="95" t="str">
        <f>IFERROR(IF(INDEX('Youth 2'!$A:$F,MATCH('Youth Results 2'!$E215,'Youth 2'!$F:$F,0),3)&gt;0,INDEX('Youth 2'!$A:$F,MATCH('Youth Results 2'!$E215,'Youth 2'!$F:$F,0),3),""),"")</f>
        <v>Rio</v>
      </c>
      <c r="D215" s="96" t="str">
        <f>IFERROR(IF(AND(SMALL('Youth 2'!F:F,K215)&gt;1000,SMALL('Youth 2'!F:F,K215)&lt;3000),"nt",IF(SMALL('Youth 2'!F:F,K215)&gt;3000,"",SMALL('Youth 2'!F:F,K215))),"")</f>
        <v/>
      </c>
      <c r="E215" s="130" t="str">
        <f>IF(D215="nt",IFERROR(SMALL('Youth 2'!F:F,K215),""),IF(D215&gt;3000,"",IFERROR(SMALL('Youth 2'!F:F,K215),"")))</f>
        <v/>
      </c>
      <c r="G215" s="104" t="str">
        <f t="shared" si="4"/>
        <v/>
      </c>
      <c r="J215" s="139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>oco</v>
      </c>
      <c r="B216" s="95" t="str">
        <f>IFERROR(IF(INDEX('Youth 2'!$A:$F,MATCH('Youth Results 2'!$E216,'Youth 2'!$F:$F,0),2)&gt;0,INDEX('Youth 2'!$A:$F,MATCH('Youth Results 2'!$E216,'Youth 2'!$F:$F,0),2),""),"")</f>
        <v>Makayla Cross</v>
      </c>
      <c r="C216" s="95" t="str">
        <f>IFERROR(IF(INDEX('Youth 2'!$A:$F,MATCH('Youth Results 2'!$E216,'Youth 2'!$F:$F,0),3)&gt;0,INDEX('Youth 2'!$A:$F,MATCH('Youth Results 2'!$E216,'Youth 2'!$F:$F,0),3),""),"")</f>
        <v>Rio</v>
      </c>
      <c r="D216" s="96" t="str">
        <f>IFERROR(IF(AND(SMALL('Youth 2'!F:F,K216)&gt;1000,SMALL('Youth 2'!F:F,K216)&lt;3000),"nt",IF(SMALL('Youth 2'!F:F,K216)&gt;3000,"",SMALL('Youth 2'!F:F,K216))),"")</f>
        <v/>
      </c>
      <c r="E216" s="130" t="str">
        <f>IF(D216="nt",IFERROR(SMALL('Youth 2'!F:F,K216),""),IF(D216&gt;3000,"",IFERROR(SMALL('Youth 2'!F:F,K216),"")))</f>
        <v/>
      </c>
      <c r="G216" s="104" t="str">
        <f t="shared" si="4"/>
        <v/>
      </c>
      <c r="J216" s="139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>oco</v>
      </c>
      <c r="B217" s="95" t="str">
        <f>IFERROR(IF(INDEX('Youth 2'!$A:$F,MATCH('Youth Results 2'!$E217,'Youth 2'!$F:$F,0),2)&gt;0,INDEX('Youth 2'!$A:$F,MATCH('Youth Results 2'!$E217,'Youth 2'!$F:$F,0),2),""),"")</f>
        <v>Makayla Cross</v>
      </c>
      <c r="C217" s="95" t="str">
        <f>IFERROR(IF(INDEX('Youth 2'!$A:$F,MATCH('Youth Results 2'!$E217,'Youth 2'!$F:$F,0),3)&gt;0,INDEX('Youth 2'!$A:$F,MATCH('Youth Results 2'!$E217,'Youth 2'!$F:$F,0),3),""),"")</f>
        <v>Rio</v>
      </c>
      <c r="D217" s="96" t="str">
        <f>IFERROR(IF(AND(SMALL('Youth 2'!F:F,K217)&gt;1000,SMALL('Youth 2'!F:F,K217)&lt;3000),"nt",IF(SMALL('Youth 2'!F:F,K217)&gt;3000,"",SMALL('Youth 2'!F:F,K217))),"")</f>
        <v/>
      </c>
      <c r="E217" s="130" t="str">
        <f>IF(D217="nt",IFERROR(SMALL('Youth 2'!F:F,K217),""),IF(D217&gt;3000,"",IFERROR(SMALL('Youth 2'!F:F,K217),"")))</f>
        <v/>
      </c>
      <c r="G217" s="104" t="str">
        <f t="shared" si="4"/>
        <v/>
      </c>
      <c r="J217" s="139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>oco</v>
      </c>
      <c r="B218" s="95" t="str">
        <f>IFERROR(IF(INDEX('Youth 2'!$A:$F,MATCH('Youth Results 2'!$E218,'Youth 2'!$F:$F,0),2)&gt;0,INDEX('Youth 2'!$A:$F,MATCH('Youth Results 2'!$E218,'Youth 2'!$F:$F,0),2),""),"")</f>
        <v>Makayla Cross</v>
      </c>
      <c r="C218" s="95" t="str">
        <f>IFERROR(IF(INDEX('Youth 2'!$A:$F,MATCH('Youth Results 2'!$E218,'Youth 2'!$F:$F,0),3)&gt;0,INDEX('Youth 2'!$A:$F,MATCH('Youth Results 2'!$E218,'Youth 2'!$F:$F,0),3),""),"")</f>
        <v>Rio</v>
      </c>
      <c r="D218" s="96" t="str">
        <f>IFERROR(IF(AND(SMALL('Youth 2'!F:F,K218)&gt;1000,SMALL('Youth 2'!F:F,K218)&lt;3000),"nt",IF(SMALL('Youth 2'!F:F,K218)&gt;3000,"",SMALL('Youth 2'!F:F,K218))),"")</f>
        <v/>
      </c>
      <c r="E218" s="130" t="str">
        <f>IF(D218="nt",IFERROR(SMALL('Youth 2'!F:F,K218),""),IF(D218&gt;3000,"",IFERROR(SMALL('Youth 2'!F:F,K218),"")))</f>
        <v/>
      </c>
      <c r="G218" s="104" t="str">
        <f t="shared" si="4"/>
        <v/>
      </c>
      <c r="J218" s="139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>oco</v>
      </c>
      <c r="B219" s="95" t="str">
        <f>IFERROR(IF(INDEX('Youth 2'!$A:$F,MATCH('Youth Results 2'!$E219,'Youth 2'!$F:$F,0),2)&gt;0,INDEX('Youth 2'!$A:$F,MATCH('Youth Results 2'!$E219,'Youth 2'!$F:$F,0),2),""),"")</f>
        <v>Makayla Cross</v>
      </c>
      <c r="C219" s="95" t="str">
        <f>IFERROR(IF(INDEX('Youth 2'!$A:$F,MATCH('Youth Results 2'!$E219,'Youth 2'!$F:$F,0),3)&gt;0,INDEX('Youth 2'!$A:$F,MATCH('Youth Results 2'!$E219,'Youth 2'!$F:$F,0),3),""),"")</f>
        <v>Rio</v>
      </c>
      <c r="D219" s="96" t="str">
        <f>IFERROR(IF(AND(SMALL('Youth 2'!F:F,K219)&gt;1000,SMALL('Youth 2'!F:F,K219)&lt;3000),"nt",IF(SMALL('Youth 2'!F:F,K219)&gt;3000,"",SMALL('Youth 2'!F:F,K219))),"")</f>
        <v/>
      </c>
      <c r="E219" s="130" t="str">
        <f>IF(D219="nt",IFERROR(SMALL('Youth 2'!F:F,K219),""),IF(D219&gt;3000,"",IFERROR(SMALL('Youth 2'!F:F,K219),"")))</f>
        <v/>
      </c>
      <c r="G219" s="104" t="str">
        <f t="shared" si="4"/>
        <v/>
      </c>
      <c r="J219" s="139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>oco</v>
      </c>
      <c r="B220" s="95" t="str">
        <f>IFERROR(IF(INDEX('Youth 2'!$A:$F,MATCH('Youth Results 2'!$E220,'Youth 2'!$F:$F,0),2)&gt;0,INDEX('Youth 2'!$A:$F,MATCH('Youth Results 2'!$E220,'Youth 2'!$F:$F,0),2),""),"")</f>
        <v>Makayla Cross</v>
      </c>
      <c r="C220" s="95" t="str">
        <f>IFERROR(IF(INDEX('Youth 2'!$A:$F,MATCH('Youth Results 2'!$E220,'Youth 2'!$F:$F,0),3)&gt;0,INDEX('Youth 2'!$A:$F,MATCH('Youth Results 2'!$E220,'Youth 2'!$F:$F,0),3),""),"")</f>
        <v>Rio</v>
      </c>
      <c r="D220" s="96" t="str">
        <f>IFERROR(IF(AND(SMALL('Youth 2'!F:F,K220)&gt;1000,SMALL('Youth 2'!F:F,K220)&lt;3000),"nt",IF(SMALL('Youth 2'!F:F,K220)&gt;3000,"",SMALL('Youth 2'!F:F,K220))),"")</f>
        <v/>
      </c>
      <c r="E220" s="130" t="str">
        <f>IF(D220="nt",IFERROR(SMALL('Youth 2'!F:F,K220),""),IF(D220&gt;3000,"",IFERROR(SMALL('Youth 2'!F:F,K220),"")))</f>
        <v/>
      </c>
      <c r="G220" s="104" t="str">
        <f t="shared" si="4"/>
        <v/>
      </c>
      <c r="J220" s="139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>oco</v>
      </c>
      <c r="B221" s="95" t="str">
        <f>IFERROR(IF(INDEX('Youth 2'!$A:$F,MATCH('Youth Results 2'!$E221,'Youth 2'!$F:$F,0),2)&gt;0,INDEX('Youth 2'!$A:$F,MATCH('Youth Results 2'!$E221,'Youth 2'!$F:$F,0),2),""),"")</f>
        <v>Makayla Cross</v>
      </c>
      <c r="C221" s="95" t="str">
        <f>IFERROR(IF(INDEX('Youth 2'!$A:$F,MATCH('Youth Results 2'!$E221,'Youth 2'!$F:$F,0),3)&gt;0,INDEX('Youth 2'!$A:$F,MATCH('Youth Results 2'!$E221,'Youth 2'!$F:$F,0),3),""),"")</f>
        <v>Rio</v>
      </c>
      <c r="D221" s="96" t="str">
        <f>IFERROR(IF(AND(SMALL('Youth 2'!F:F,K221)&gt;1000,SMALL('Youth 2'!F:F,K221)&lt;3000),"nt",IF(SMALL('Youth 2'!F:F,K221)&gt;3000,"",SMALL('Youth 2'!F:F,K221))),"")</f>
        <v/>
      </c>
      <c r="E221" s="130" t="str">
        <f>IF(D221="nt",IFERROR(SMALL('Youth 2'!F:F,K221),""),IF(D221&gt;3000,"",IFERROR(SMALL('Youth 2'!F:F,K221),"")))</f>
        <v/>
      </c>
      <c r="G221" s="104" t="str">
        <f t="shared" si="4"/>
        <v/>
      </c>
      <c r="J221" s="139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>oco</v>
      </c>
      <c r="B222" s="95" t="str">
        <f>IFERROR(IF(INDEX('Youth 2'!$A:$F,MATCH('Youth Results 2'!$E222,'Youth 2'!$F:$F,0),2)&gt;0,INDEX('Youth 2'!$A:$F,MATCH('Youth Results 2'!$E222,'Youth 2'!$F:$F,0),2),""),"")</f>
        <v>Makayla Cross</v>
      </c>
      <c r="C222" s="95" t="str">
        <f>IFERROR(IF(INDEX('Youth 2'!$A:$F,MATCH('Youth Results 2'!$E222,'Youth 2'!$F:$F,0),3)&gt;0,INDEX('Youth 2'!$A:$F,MATCH('Youth Results 2'!$E222,'Youth 2'!$F:$F,0),3),""),"")</f>
        <v>Rio</v>
      </c>
      <c r="D222" s="96" t="str">
        <f>IFERROR(IF(AND(SMALL('Youth 2'!F:F,K222)&gt;1000,SMALL('Youth 2'!F:F,K222)&lt;3000),"nt",IF(SMALL('Youth 2'!F:F,K222)&gt;3000,"",SMALL('Youth 2'!F:F,K222))),"")</f>
        <v/>
      </c>
      <c r="E222" s="130" t="str">
        <f>IF(D222="nt",IFERROR(SMALL('Youth 2'!F:F,K222),""),IF(D222&gt;3000,"",IFERROR(SMALL('Youth 2'!F:F,K222),"")))</f>
        <v/>
      </c>
      <c r="G222" s="104" t="str">
        <f t="shared" si="4"/>
        <v/>
      </c>
      <c r="J222" s="139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>oco</v>
      </c>
      <c r="B223" s="95" t="str">
        <f>IFERROR(IF(INDEX('Youth 2'!$A:$F,MATCH('Youth Results 2'!$E223,'Youth 2'!$F:$F,0),2)&gt;0,INDEX('Youth 2'!$A:$F,MATCH('Youth Results 2'!$E223,'Youth 2'!$F:$F,0),2),""),"")</f>
        <v>Makayla Cross</v>
      </c>
      <c r="C223" s="95" t="str">
        <f>IFERROR(IF(INDEX('Youth 2'!$A:$F,MATCH('Youth Results 2'!$E223,'Youth 2'!$F:$F,0),3)&gt;0,INDEX('Youth 2'!$A:$F,MATCH('Youth Results 2'!$E223,'Youth 2'!$F:$F,0),3),""),"")</f>
        <v>Rio</v>
      </c>
      <c r="D223" s="96" t="str">
        <f>IFERROR(IF(AND(SMALL('Youth 2'!F:F,K223)&gt;1000,SMALL('Youth 2'!F:F,K223)&lt;3000),"nt",IF(SMALL('Youth 2'!F:F,K223)&gt;3000,"",SMALL('Youth 2'!F:F,K223))),"")</f>
        <v/>
      </c>
      <c r="E223" s="130" t="str">
        <f>IF(D223="nt",IFERROR(SMALL('Youth 2'!F:F,K223),""),IF(D223&gt;3000,"",IFERROR(SMALL('Youth 2'!F:F,K223),"")))</f>
        <v/>
      </c>
      <c r="G223" s="104" t="str">
        <f t="shared" si="4"/>
        <v/>
      </c>
      <c r="J223" s="139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>oco</v>
      </c>
      <c r="B224" s="95" t="str">
        <f>IFERROR(IF(INDEX('Youth 2'!$A:$F,MATCH('Youth Results 2'!$E224,'Youth 2'!$F:$F,0),2)&gt;0,INDEX('Youth 2'!$A:$F,MATCH('Youth Results 2'!$E224,'Youth 2'!$F:$F,0),2),""),"")</f>
        <v>Makayla Cross</v>
      </c>
      <c r="C224" s="95" t="str">
        <f>IFERROR(IF(INDEX('Youth 2'!$A:$F,MATCH('Youth Results 2'!$E224,'Youth 2'!$F:$F,0),3)&gt;0,INDEX('Youth 2'!$A:$F,MATCH('Youth Results 2'!$E224,'Youth 2'!$F:$F,0),3),""),"")</f>
        <v>Rio</v>
      </c>
      <c r="D224" s="96" t="str">
        <f>IFERROR(IF(AND(SMALL('Youth 2'!F:F,K224)&gt;1000,SMALL('Youth 2'!F:F,K224)&lt;3000),"nt",IF(SMALL('Youth 2'!F:F,K224)&gt;3000,"",SMALL('Youth 2'!F:F,K224))),"")</f>
        <v/>
      </c>
      <c r="E224" s="130" t="str">
        <f>IF(D224="nt",IFERROR(SMALL('Youth 2'!F:F,K224),""),IF(D224&gt;3000,"",IFERROR(SMALL('Youth 2'!F:F,K224),"")))</f>
        <v/>
      </c>
      <c r="G224" s="104" t="str">
        <f t="shared" si="4"/>
        <v/>
      </c>
      <c r="J224" s="139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>oco</v>
      </c>
      <c r="B225" s="95" t="str">
        <f>IFERROR(IF(INDEX('Youth 2'!$A:$F,MATCH('Youth Results 2'!$E225,'Youth 2'!$F:$F,0),2)&gt;0,INDEX('Youth 2'!$A:$F,MATCH('Youth Results 2'!$E225,'Youth 2'!$F:$F,0),2),""),"")</f>
        <v>Makayla Cross</v>
      </c>
      <c r="C225" s="95" t="str">
        <f>IFERROR(IF(INDEX('Youth 2'!$A:$F,MATCH('Youth Results 2'!$E225,'Youth 2'!$F:$F,0),3)&gt;0,INDEX('Youth 2'!$A:$F,MATCH('Youth Results 2'!$E225,'Youth 2'!$F:$F,0),3),""),"")</f>
        <v>Rio</v>
      </c>
      <c r="D225" s="96" t="str">
        <f>IFERROR(IF(AND(SMALL('Youth 2'!F:F,K225)&gt;1000,SMALL('Youth 2'!F:F,K225)&lt;3000),"nt",IF(SMALL('Youth 2'!F:F,K225)&gt;3000,"",SMALL('Youth 2'!F:F,K225))),"")</f>
        <v/>
      </c>
      <c r="E225" s="130" t="str">
        <f>IF(D225="nt",IFERROR(SMALL('Youth 2'!F:F,K225),""),IF(D225&gt;3000,"",IFERROR(SMALL('Youth 2'!F:F,K225),"")))</f>
        <v/>
      </c>
      <c r="G225" s="104" t="str">
        <f t="shared" si="4"/>
        <v/>
      </c>
      <c r="J225" s="139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>oco</v>
      </c>
      <c r="B226" s="95" t="str">
        <f>IFERROR(IF(INDEX('Youth 2'!$A:$F,MATCH('Youth Results 2'!$E226,'Youth 2'!$F:$F,0),2)&gt;0,INDEX('Youth 2'!$A:$F,MATCH('Youth Results 2'!$E226,'Youth 2'!$F:$F,0),2),""),"")</f>
        <v>Makayla Cross</v>
      </c>
      <c r="C226" s="95" t="str">
        <f>IFERROR(IF(INDEX('Youth 2'!$A:$F,MATCH('Youth Results 2'!$E226,'Youth 2'!$F:$F,0),3)&gt;0,INDEX('Youth 2'!$A:$F,MATCH('Youth Results 2'!$E226,'Youth 2'!$F:$F,0),3),""),"")</f>
        <v>Rio</v>
      </c>
      <c r="D226" s="96" t="str">
        <f>IFERROR(IF(AND(SMALL('Youth 2'!F:F,K226)&gt;1000,SMALL('Youth 2'!F:F,K226)&lt;3000),"nt",IF(SMALL('Youth 2'!F:F,K226)&gt;3000,"",SMALL('Youth 2'!F:F,K226))),"")</f>
        <v/>
      </c>
      <c r="E226" s="130" t="str">
        <f>IF(D226="nt",IFERROR(SMALL('Youth 2'!F:F,K226),""),IF(D226&gt;3000,"",IFERROR(SMALL('Youth 2'!F:F,K226),"")))</f>
        <v/>
      </c>
      <c r="G226" s="104" t="str">
        <f t="shared" si="4"/>
        <v/>
      </c>
      <c r="J226" s="139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>oco</v>
      </c>
      <c r="B227" s="95" t="str">
        <f>IFERROR(IF(INDEX('Youth 2'!$A:$F,MATCH('Youth Results 2'!$E227,'Youth 2'!$F:$F,0),2)&gt;0,INDEX('Youth 2'!$A:$F,MATCH('Youth Results 2'!$E227,'Youth 2'!$F:$F,0),2),""),"")</f>
        <v>Makayla Cross</v>
      </c>
      <c r="C227" s="95" t="str">
        <f>IFERROR(IF(INDEX('Youth 2'!$A:$F,MATCH('Youth Results 2'!$E227,'Youth 2'!$F:$F,0),3)&gt;0,INDEX('Youth 2'!$A:$F,MATCH('Youth Results 2'!$E227,'Youth 2'!$F:$F,0),3),""),"")</f>
        <v>Rio</v>
      </c>
      <c r="D227" s="96" t="str">
        <f>IFERROR(IF(AND(SMALL('Youth 2'!F:F,K227)&gt;1000,SMALL('Youth 2'!F:F,K227)&lt;3000),"nt",IF(SMALL('Youth 2'!F:F,K227)&gt;3000,"",SMALL('Youth 2'!F:F,K227))),"")</f>
        <v/>
      </c>
      <c r="E227" s="130" t="str">
        <f>IF(D227="nt",IFERROR(SMALL('Youth 2'!F:F,K227),""),IF(D227&gt;3000,"",IFERROR(SMALL('Youth 2'!F:F,K227),"")))</f>
        <v/>
      </c>
      <c r="G227" s="104" t="str">
        <f t="shared" si="4"/>
        <v/>
      </c>
      <c r="J227" s="139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>oco</v>
      </c>
      <c r="B228" s="95" t="str">
        <f>IFERROR(IF(INDEX('Youth 2'!$A:$F,MATCH('Youth Results 2'!$E228,'Youth 2'!$F:$F,0),2)&gt;0,INDEX('Youth 2'!$A:$F,MATCH('Youth Results 2'!$E228,'Youth 2'!$F:$F,0),2),""),"")</f>
        <v>Makayla Cross</v>
      </c>
      <c r="C228" s="95" t="str">
        <f>IFERROR(IF(INDEX('Youth 2'!$A:$F,MATCH('Youth Results 2'!$E228,'Youth 2'!$F:$F,0),3)&gt;0,INDEX('Youth 2'!$A:$F,MATCH('Youth Results 2'!$E228,'Youth 2'!$F:$F,0),3),""),"")</f>
        <v>Rio</v>
      </c>
      <c r="D228" s="96" t="str">
        <f>IFERROR(IF(AND(SMALL('Youth 2'!F:F,K228)&gt;1000,SMALL('Youth 2'!F:F,K228)&lt;3000),"nt",IF(SMALL('Youth 2'!F:F,K228)&gt;3000,"",SMALL('Youth 2'!F:F,K228))),"")</f>
        <v/>
      </c>
      <c r="E228" s="130" t="str">
        <f>IF(D228="nt",IFERROR(SMALL('Youth 2'!F:F,K228),""),IF(D228&gt;3000,"",IFERROR(SMALL('Youth 2'!F:F,K228),"")))</f>
        <v/>
      </c>
      <c r="G228" s="104" t="str">
        <f t="shared" si="4"/>
        <v/>
      </c>
      <c r="J228" s="139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>oco</v>
      </c>
      <c r="B229" s="95" t="str">
        <f>IFERROR(IF(INDEX('Youth 2'!$A:$F,MATCH('Youth Results 2'!$E229,'Youth 2'!$F:$F,0),2)&gt;0,INDEX('Youth 2'!$A:$F,MATCH('Youth Results 2'!$E229,'Youth 2'!$F:$F,0),2),""),"")</f>
        <v>Makayla Cross</v>
      </c>
      <c r="C229" s="95" t="str">
        <f>IFERROR(IF(INDEX('Youth 2'!$A:$F,MATCH('Youth Results 2'!$E229,'Youth 2'!$F:$F,0),3)&gt;0,INDEX('Youth 2'!$A:$F,MATCH('Youth Results 2'!$E229,'Youth 2'!$F:$F,0),3),""),"")</f>
        <v>Rio</v>
      </c>
      <c r="D229" s="96" t="str">
        <f>IFERROR(IF(AND(SMALL('Youth 2'!F:F,K229)&gt;1000,SMALL('Youth 2'!F:F,K229)&lt;3000),"nt",IF(SMALL('Youth 2'!F:F,K229)&gt;3000,"",SMALL('Youth 2'!F:F,K229))),"")</f>
        <v/>
      </c>
      <c r="E229" s="130" t="str">
        <f>IF(D229="nt",IFERROR(SMALL('Youth 2'!F:F,K229),""),IF(D229&gt;3000,"",IFERROR(SMALL('Youth 2'!F:F,K229),"")))</f>
        <v/>
      </c>
      <c r="G229" s="104" t="str">
        <f t="shared" si="4"/>
        <v/>
      </c>
      <c r="J229" s="139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>oco</v>
      </c>
      <c r="B230" s="95" t="str">
        <f>IFERROR(IF(INDEX('Youth 2'!$A:$F,MATCH('Youth Results 2'!$E230,'Youth 2'!$F:$F,0),2)&gt;0,INDEX('Youth 2'!$A:$F,MATCH('Youth Results 2'!$E230,'Youth 2'!$F:$F,0),2),""),"")</f>
        <v>Makayla Cross</v>
      </c>
      <c r="C230" s="95" t="str">
        <f>IFERROR(IF(INDEX('Youth 2'!$A:$F,MATCH('Youth Results 2'!$E230,'Youth 2'!$F:$F,0),3)&gt;0,INDEX('Youth 2'!$A:$F,MATCH('Youth Results 2'!$E230,'Youth 2'!$F:$F,0),3),""),"")</f>
        <v>Rio</v>
      </c>
      <c r="D230" s="96" t="str">
        <f>IFERROR(IF(AND(SMALL('Youth 2'!F:F,K230)&gt;1000,SMALL('Youth 2'!F:F,K230)&lt;3000),"nt",IF(SMALL('Youth 2'!F:F,K230)&gt;3000,"",SMALL('Youth 2'!F:F,K230))),"")</f>
        <v/>
      </c>
      <c r="E230" s="130" t="str">
        <f>IF(D230="nt",IFERROR(SMALL('Youth 2'!F:F,K230),""),IF(D230&gt;3000,"",IFERROR(SMALL('Youth 2'!F:F,K230),"")))</f>
        <v/>
      </c>
      <c r="G230" s="104" t="str">
        <f t="shared" si="4"/>
        <v/>
      </c>
      <c r="J230" s="139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>oco</v>
      </c>
      <c r="B231" s="95" t="str">
        <f>IFERROR(IF(INDEX('Youth 2'!$A:$F,MATCH('Youth Results 2'!$E231,'Youth 2'!$F:$F,0),2)&gt;0,INDEX('Youth 2'!$A:$F,MATCH('Youth Results 2'!$E231,'Youth 2'!$F:$F,0),2),""),"")</f>
        <v>Makayla Cross</v>
      </c>
      <c r="C231" s="95" t="str">
        <f>IFERROR(IF(INDEX('Youth 2'!$A:$F,MATCH('Youth Results 2'!$E231,'Youth 2'!$F:$F,0),3)&gt;0,INDEX('Youth 2'!$A:$F,MATCH('Youth Results 2'!$E231,'Youth 2'!$F:$F,0),3),""),"")</f>
        <v>Rio</v>
      </c>
      <c r="D231" s="96" t="str">
        <f>IFERROR(IF(AND(SMALL('Youth 2'!F:F,K231)&gt;1000,SMALL('Youth 2'!F:F,K231)&lt;3000),"nt",IF(SMALL('Youth 2'!F:F,K231)&gt;3000,"",SMALL('Youth 2'!F:F,K231))),"")</f>
        <v/>
      </c>
      <c r="E231" s="130" t="str">
        <f>IF(D231="nt",IFERROR(SMALL('Youth 2'!F:F,K231),""),IF(D231&gt;3000,"",IFERROR(SMALL('Youth 2'!F:F,K231),"")))</f>
        <v/>
      </c>
      <c r="G231" s="104" t="str">
        <f t="shared" si="4"/>
        <v/>
      </c>
      <c r="J231" s="139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>oco</v>
      </c>
      <c r="B232" s="95" t="str">
        <f>IFERROR(IF(INDEX('Youth 2'!$A:$F,MATCH('Youth Results 2'!$E232,'Youth 2'!$F:$F,0),2)&gt;0,INDEX('Youth 2'!$A:$F,MATCH('Youth Results 2'!$E232,'Youth 2'!$F:$F,0),2),""),"")</f>
        <v>Makayla Cross</v>
      </c>
      <c r="C232" s="95" t="str">
        <f>IFERROR(IF(INDEX('Youth 2'!$A:$F,MATCH('Youth Results 2'!$E232,'Youth 2'!$F:$F,0),3)&gt;0,INDEX('Youth 2'!$A:$F,MATCH('Youth Results 2'!$E232,'Youth 2'!$F:$F,0),3),""),"")</f>
        <v>Rio</v>
      </c>
      <c r="D232" s="96" t="str">
        <f>IFERROR(IF(AND(SMALL('Youth 2'!F:F,K232)&gt;1000,SMALL('Youth 2'!F:F,K232)&lt;3000),"nt",IF(SMALL('Youth 2'!F:F,K232)&gt;3000,"",SMALL('Youth 2'!F:F,K232))),"")</f>
        <v/>
      </c>
      <c r="E232" s="130" t="str">
        <f>IF(D232="nt",IFERROR(SMALL('Youth 2'!F:F,K232),""),IF(D232&gt;3000,"",IFERROR(SMALL('Youth 2'!F:F,K232),"")))</f>
        <v/>
      </c>
      <c r="G232" s="104" t="str">
        <f t="shared" si="4"/>
        <v/>
      </c>
      <c r="J232" s="139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>oco</v>
      </c>
      <c r="B233" s="95" t="str">
        <f>IFERROR(IF(INDEX('Youth 2'!$A:$F,MATCH('Youth Results 2'!$E233,'Youth 2'!$F:$F,0),2)&gt;0,INDEX('Youth 2'!$A:$F,MATCH('Youth Results 2'!$E233,'Youth 2'!$F:$F,0),2),""),"")</f>
        <v>Makayla Cross</v>
      </c>
      <c r="C233" s="95" t="str">
        <f>IFERROR(IF(INDEX('Youth 2'!$A:$F,MATCH('Youth Results 2'!$E233,'Youth 2'!$F:$F,0),3)&gt;0,INDEX('Youth 2'!$A:$F,MATCH('Youth Results 2'!$E233,'Youth 2'!$F:$F,0),3),""),"")</f>
        <v>Rio</v>
      </c>
      <c r="D233" s="96" t="str">
        <f>IFERROR(IF(AND(SMALL('Youth 2'!F:F,K233)&gt;1000,SMALL('Youth 2'!F:F,K233)&lt;3000),"nt",IF(SMALL('Youth 2'!F:F,K233)&gt;3000,"",SMALL('Youth 2'!F:F,K233))),"")</f>
        <v/>
      </c>
      <c r="E233" s="130" t="str">
        <f>IF(D233="nt",IFERROR(SMALL('Youth 2'!F:F,K233),""),IF(D233&gt;3000,"",IFERROR(SMALL('Youth 2'!F:F,K233),"")))</f>
        <v/>
      </c>
      <c r="G233" s="104" t="str">
        <f t="shared" si="4"/>
        <v/>
      </c>
      <c r="J233" s="139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>oco</v>
      </c>
      <c r="B234" s="95" t="str">
        <f>IFERROR(IF(INDEX('Youth 2'!$A:$F,MATCH('Youth Results 2'!$E234,'Youth 2'!$F:$F,0),2)&gt;0,INDEX('Youth 2'!$A:$F,MATCH('Youth Results 2'!$E234,'Youth 2'!$F:$F,0),2),""),"")</f>
        <v>Makayla Cross</v>
      </c>
      <c r="C234" s="95" t="str">
        <f>IFERROR(IF(INDEX('Youth 2'!$A:$F,MATCH('Youth Results 2'!$E234,'Youth 2'!$F:$F,0),3)&gt;0,INDEX('Youth 2'!$A:$F,MATCH('Youth Results 2'!$E234,'Youth 2'!$F:$F,0),3),""),"")</f>
        <v>Rio</v>
      </c>
      <c r="D234" s="96" t="str">
        <f>IFERROR(IF(AND(SMALL('Youth 2'!F:F,K234)&gt;1000,SMALL('Youth 2'!F:F,K234)&lt;3000),"nt",IF(SMALL('Youth 2'!F:F,K234)&gt;3000,"",SMALL('Youth 2'!F:F,K234))),"")</f>
        <v/>
      </c>
      <c r="E234" s="130" t="str">
        <f>IF(D234="nt",IFERROR(SMALL('Youth 2'!F:F,K234),""),IF(D234&gt;3000,"",IFERROR(SMALL('Youth 2'!F:F,K234),"")))</f>
        <v/>
      </c>
      <c r="G234" s="104" t="str">
        <f t="shared" si="4"/>
        <v/>
      </c>
      <c r="J234" s="139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>oco</v>
      </c>
      <c r="B235" s="95" t="str">
        <f>IFERROR(IF(INDEX('Youth 2'!$A:$F,MATCH('Youth Results 2'!$E235,'Youth 2'!$F:$F,0),2)&gt;0,INDEX('Youth 2'!$A:$F,MATCH('Youth Results 2'!$E235,'Youth 2'!$F:$F,0),2),""),"")</f>
        <v>Makayla Cross</v>
      </c>
      <c r="C235" s="95" t="str">
        <f>IFERROR(IF(INDEX('Youth 2'!$A:$F,MATCH('Youth Results 2'!$E235,'Youth 2'!$F:$F,0),3)&gt;0,INDEX('Youth 2'!$A:$F,MATCH('Youth Results 2'!$E235,'Youth 2'!$F:$F,0),3),""),"")</f>
        <v>Rio</v>
      </c>
      <c r="D235" s="96" t="str">
        <f>IFERROR(IF(AND(SMALL('Youth 2'!F:F,K235)&gt;1000,SMALL('Youth 2'!F:F,K235)&lt;3000),"nt",IF(SMALL('Youth 2'!F:F,K235)&gt;3000,"",SMALL('Youth 2'!F:F,K235))),"")</f>
        <v/>
      </c>
      <c r="E235" s="130" t="str">
        <f>IF(D235="nt",IFERROR(SMALL('Youth 2'!F:F,K235),""),IF(D235&gt;3000,"",IFERROR(SMALL('Youth 2'!F:F,K235),"")))</f>
        <v/>
      </c>
      <c r="G235" s="104" t="str">
        <f t="shared" si="4"/>
        <v/>
      </c>
      <c r="J235" s="139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>oco</v>
      </c>
      <c r="B236" s="95" t="str">
        <f>IFERROR(IF(INDEX('Youth 2'!$A:$F,MATCH('Youth Results 2'!$E236,'Youth 2'!$F:$F,0),2)&gt;0,INDEX('Youth 2'!$A:$F,MATCH('Youth Results 2'!$E236,'Youth 2'!$F:$F,0),2),""),"")</f>
        <v>Makayla Cross</v>
      </c>
      <c r="C236" s="95" t="str">
        <f>IFERROR(IF(INDEX('Youth 2'!$A:$F,MATCH('Youth Results 2'!$E236,'Youth 2'!$F:$F,0),3)&gt;0,INDEX('Youth 2'!$A:$F,MATCH('Youth Results 2'!$E236,'Youth 2'!$F:$F,0),3),""),"")</f>
        <v>Rio</v>
      </c>
      <c r="D236" s="96" t="str">
        <f>IFERROR(IF(AND(SMALL('Youth 2'!F:F,K236)&gt;1000,SMALL('Youth 2'!F:F,K236)&lt;3000),"nt",IF(SMALL('Youth 2'!F:F,K236)&gt;3000,"",SMALL('Youth 2'!F:F,K236))),"")</f>
        <v/>
      </c>
      <c r="E236" s="130" t="str">
        <f>IF(D236="nt",IFERROR(SMALL('Youth 2'!F:F,K236),""),IF(D236&gt;3000,"",IFERROR(SMALL('Youth 2'!F:F,K236),"")))</f>
        <v/>
      </c>
      <c r="G236" s="104" t="str">
        <f t="shared" si="4"/>
        <v/>
      </c>
      <c r="J236" s="139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>oco</v>
      </c>
      <c r="B237" s="95" t="str">
        <f>IFERROR(IF(INDEX('Youth 2'!$A:$F,MATCH('Youth Results 2'!$E237,'Youth 2'!$F:$F,0),2)&gt;0,INDEX('Youth 2'!$A:$F,MATCH('Youth Results 2'!$E237,'Youth 2'!$F:$F,0),2),""),"")</f>
        <v>Makayla Cross</v>
      </c>
      <c r="C237" s="95" t="str">
        <f>IFERROR(IF(INDEX('Youth 2'!$A:$F,MATCH('Youth Results 2'!$E237,'Youth 2'!$F:$F,0),3)&gt;0,INDEX('Youth 2'!$A:$F,MATCH('Youth Results 2'!$E237,'Youth 2'!$F:$F,0),3),""),"")</f>
        <v>Rio</v>
      </c>
      <c r="D237" s="96" t="str">
        <f>IFERROR(IF(AND(SMALL('Youth 2'!F:F,K237)&gt;1000,SMALL('Youth 2'!F:F,K237)&lt;3000),"nt",IF(SMALL('Youth 2'!F:F,K237)&gt;3000,"",SMALL('Youth 2'!F:F,K237))),"")</f>
        <v/>
      </c>
      <c r="E237" s="130" t="str">
        <f>IF(D237="nt",IFERROR(SMALL('Youth 2'!F:F,K237),""),IF(D237&gt;3000,"",IFERROR(SMALL('Youth 2'!F:F,K237),"")))</f>
        <v/>
      </c>
      <c r="G237" s="104" t="str">
        <f t="shared" si="4"/>
        <v/>
      </c>
      <c r="J237" s="139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>oco</v>
      </c>
      <c r="B238" s="95" t="str">
        <f>IFERROR(IF(INDEX('Youth 2'!$A:$F,MATCH('Youth Results 2'!$E238,'Youth 2'!$F:$F,0),2)&gt;0,INDEX('Youth 2'!$A:$F,MATCH('Youth Results 2'!$E238,'Youth 2'!$F:$F,0),2),""),"")</f>
        <v>Makayla Cross</v>
      </c>
      <c r="C238" s="95" t="str">
        <f>IFERROR(IF(INDEX('Youth 2'!$A:$F,MATCH('Youth Results 2'!$E238,'Youth 2'!$F:$F,0),3)&gt;0,INDEX('Youth 2'!$A:$F,MATCH('Youth Results 2'!$E238,'Youth 2'!$F:$F,0),3),""),"")</f>
        <v>Rio</v>
      </c>
      <c r="D238" s="96" t="str">
        <f>IFERROR(IF(AND(SMALL('Youth 2'!F:F,K238)&gt;1000,SMALL('Youth 2'!F:F,K238)&lt;3000),"nt",IF(SMALL('Youth 2'!F:F,K238)&gt;3000,"",SMALL('Youth 2'!F:F,K238))),"")</f>
        <v/>
      </c>
      <c r="E238" s="130" t="str">
        <f>IF(D238="nt",IFERROR(SMALL('Youth 2'!F:F,K238),""),IF(D238&gt;3000,"",IFERROR(SMALL('Youth 2'!F:F,K238),"")))</f>
        <v/>
      </c>
      <c r="G238" s="104" t="str">
        <f t="shared" si="4"/>
        <v/>
      </c>
      <c r="J238" s="139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>oco</v>
      </c>
      <c r="B239" s="95" t="str">
        <f>IFERROR(IF(INDEX('Youth 2'!$A:$F,MATCH('Youth Results 2'!$E239,'Youth 2'!$F:$F,0),2)&gt;0,INDEX('Youth 2'!$A:$F,MATCH('Youth Results 2'!$E239,'Youth 2'!$F:$F,0),2),""),"")</f>
        <v>Makayla Cross</v>
      </c>
      <c r="C239" s="95" t="str">
        <f>IFERROR(IF(INDEX('Youth 2'!$A:$F,MATCH('Youth Results 2'!$E239,'Youth 2'!$F:$F,0),3)&gt;0,INDEX('Youth 2'!$A:$F,MATCH('Youth Results 2'!$E239,'Youth 2'!$F:$F,0),3),""),"")</f>
        <v>Rio</v>
      </c>
      <c r="D239" s="96" t="str">
        <f>IFERROR(IF(AND(SMALL('Youth 2'!F:F,K239)&gt;1000,SMALL('Youth 2'!F:F,K239)&lt;3000),"nt",IF(SMALL('Youth 2'!F:F,K239)&gt;3000,"",SMALL('Youth 2'!F:F,K239))),"")</f>
        <v/>
      </c>
      <c r="E239" s="130" t="str">
        <f>IF(D239="nt",IFERROR(SMALL('Youth 2'!F:F,K239),""),IF(D239&gt;3000,"",IFERROR(SMALL('Youth 2'!F:F,K239),"")))</f>
        <v/>
      </c>
      <c r="G239" s="104" t="str">
        <f t="shared" si="4"/>
        <v/>
      </c>
      <c r="J239" s="139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>oco</v>
      </c>
      <c r="B240" s="95" t="str">
        <f>IFERROR(IF(INDEX('Youth 2'!$A:$F,MATCH('Youth Results 2'!$E240,'Youth 2'!$F:$F,0),2)&gt;0,INDEX('Youth 2'!$A:$F,MATCH('Youth Results 2'!$E240,'Youth 2'!$F:$F,0),2),""),"")</f>
        <v>Makayla Cross</v>
      </c>
      <c r="C240" s="95" t="str">
        <f>IFERROR(IF(INDEX('Youth 2'!$A:$F,MATCH('Youth Results 2'!$E240,'Youth 2'!$F:$F,0),3)&gt;0,INDEX('Youth 2'!$A:$F,MATCH('Youth Results 2'!$E240,'Youth 2'!$F:$F,0),3),""),"")</f>
        <v>Rio</v>
      </c>
      <c r="D240" s="96" t="str">
        <f>IFERROR(IF(AND(SMALL('Youth 2'!F:F,K240)&gt;1000,SMALL('Youth 2'!F:F,K240)&lt;3000),"nt",IF(SMALL('Youth 2'!F:F,K240)&gt;3000,"",SMALL('Youth 2'!F:F,K240))),"")</f>
        <v/>
      </c>
      <c r="E240" s="130" t="str">
        <f>IF(D240="nt",IFERROR(SMALL('Youth 2'!F:F,K240),""),IF(D240&gt;3000,"",IFERROR(SMALL('Youth 2'!F:F,K240),"")))</f>
        <v/>
      </c>
      <c r="G240" s="104" t="str">
        <f t="shared" si="4"/>
        <v/>
      </c>
      <c r="J240" s="139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>oco</v>
      </c>
      <c r="B241" s="95" t="str">
        <f>IFERROR(IF(INDEX('Youth 2'!$A:$F,MATCH('Youth Results 2'!$E241,'Youth 2'!$F:$F,0),2)&gt;0,INDEX('Youth 2'!$A:$F,MATCH('Youth Results 2'!$E241,'Youth 2'!$F:$F,0),2),""),"")</f>
        <v>Makayla Cross</v>
      </c>
      <c r="C241" s="95" t="str">
        <f>IFERROR(IF(INDEX('Youth 2'!$A:$F,MATCH('Youth Results 2'!$E241,'Youth 2'!$F:$F,0),3)&gt;0,INDEX('Youth 2'!$A:$F,MATCH('Youth Results 2'!$E241,'Youth 2'!$F:$F,0),3),""),"")</f>
        <v>Rio</v>
      </c>
      <c r="D241" s="96" t="str">
        <f>IFERROR(IF(AND(SMALL('Youth 2'!F:F,K241)&gt;1000,SMALL('Youth 2'!F:F,K241)&lt;3000),"nt",IF(SMALL('Youth 2'!F:F,K241)&gt;3000,"",SMALL('Youth 2'!F:F,K241))),"")</f>
        <v/>
      </c>
      <c r="E241" s="130" t="str">
        <f>IF(D241="nt",IFERROR(SMALL('Youth 2'!F:F,K241),""),IF(D241&gt;3000,"",IFERROR(SMALL('Youth 2'!F:F,K241),"")))</f>
        <v/>
      </c>
      <c r="G241" s="104" t="str">
        <f t="shared" si="4"/>
        <v/>
      </c>
      <c r="J241" s="139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>oco</v>
      </c>
      <c r="B242" s="95" t="str">
        <f>IFERROR(IF(INDEX('Youth 2'!$A:$F,MATCH('Youth Results 2'!$E242,'Youth 2'!$F:$F,0),2)&gt;0,INDEX('Youth 2'!$A:$F,MATCH('Youth Results 2'!$E242,'Youth 2'!$F:$F,0),2),""),"")</f>
        <v>Makayla Cross</v>
      </c>
      <c r="C242" s="95" t="str">
        <f>IFERROR(IF(INDEX('Youth 2'!$A:$F,MATCH('Youth Results 2'!$E242,'Youth 2'!$F:$F,0),3)&gt;0,INDEX('Youth 2'!$A:$F,MATCH('Youth Results 2'!$E242,'Youth 2'!$F:$F,0),3),""),"")</f>
        <v>Rio</v>
      </c>
      <c r="D242" s="96" t="str">
        <f>IFERROR(IF(AND(SMALL('Youth 2'!F:F,K242)&gt;1000,SMALL('Youth 2'!F:F,K242)&lt;3000),"nt",IF(SMALL('Youth 2'!F:F,K242)&gt;3000,"",SMALL('Youth 2'!F:F,K242))),"")</f>
        <v/>
      </c>
      <c r="E242" s="130" t="str">
        <f>IF(D242="nt",IFERROR(SMALL('Youth 2'!F:F,K242),""),IF(D242&gt;3000,"",IFERROR(SMALL('Youth 2'!F:F,K242),"")))</f>
        <v/>
      </c>
      <c r="G242" s="104" t="str">
        <f t="shared" si="4"/>
        <v/>
      </c>
      <c r="J242" s="139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>oco</v>
      </c>
      <c r="B243" s="95" t="str">
        <f>IFERROR(IF(INDEX('Youth 2'!$A:$F,MATCH('Youth Results 2'!$E243,'Youth 2'!$F:$F,0),2)&gt;0,INDEX('Youth 2'!$A:$F,MATCH('Youth Results 2'!$E243,'Youth 2'!$F:$F,0),2),""),"")</f>
        <v>Makayla Cross</v>
      </c>
      <c r="C243" s="95" t="str">
        <f>IFERROR(IF(INDEX('Youth 2'!$A:$F,MATCH('Youth Results 2'!$E243,'Youth 2'!$F:$F,0),3)&gt;0,INDEX('Youth 2'!$A:$F,MATCH('Youth Results 2'!$E243,'Youth 2'!$F:$F,0),3),""),"")</f>
        <v>Rio</v>
      </c>
      <c r="D243" s="96" t="str">
        <f>IFERROR(IF(AND(SMALL('Youth 2'!F:F,K243)&gt;1000,SMALL('Youth 2'!F:F,K243)&lt;3000),"nt",IF(SMALL('Youth 2'!F:F,K243)&gt;3000,"",SMALL('Youth 2'!F:F,K243))),"")</f>
        <v/>
      </c>
      <c r="E243" s="130" t="str">
        <f>IF(D243="nt",IFERROR(SMALL('Youth 2'!F:F,K243),""),IF(D243&gt;3000,"",IFERROR(SMALL('Youth 2'!F:F,K243),"")))</f>
        <v/>
      </c>
      <c r="G243" s="104" t="str">
        <f t="shared" si="4"/>
        <v/>
      </c>
      <c r="J243" s="139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>oco</v>
      </c>
      <c r="B244" s="95" t="str">
        <f>IFERROR(IF(INDEX('Youth 2'!$A:$F,MATCH('Youth Results 2'!$E244,'Youth 2'!$F:$F,0),2)&gt;0,INDEX('Youth 2'!$A:$F,MATCH('Youth Results 2'!$E244,'Youth 2'!$F:$F,0),2),""),"")</f>
        <v>Makayla Cross</v>
      </c>
      <c r="C244" s="95" t="str">
        <f>IFERROR(IF(INDEX('Youth 2'!$A:$F,MATCH('Youth Results 2'!$E244,'Youth 2'!$F:$F,0),3)&gt;0,INDEX('Youth 2'!$A:$F,MATCH('Youth Results 2'!$E244,'Youth 2'!$F:$F,0),3),""),"")</f>
        <v>Rio</v>
      </c>
      <c r="D244" s="96" t="str">
        <f>IFERROR(IF(AND(SMALL('Youth 2'!F:F,K244)&gt;1000,SMALL('Youth 2'!F:F,K244)&lt;3000),"nt",IF(SMALL('Youth 2'!F:F,K244)&gt;3000,"",SMALL('Youth 2'!F:F,K244))),"")</f>
        <v/>
      </c>
      <c r="E244" s="130" t="str">
        <f>IF(D244="nt",IFERROR(SMALL('Youth 2'!F:F,K244),""),IF(D244&gt;3000,"",IFERROR(SMALL('Youth 2'!F:F,K244),"")))</f>
        <v/>
      </c>
      <c r="G244" s="104" t="str">
        <f t="shared" si="4"/>
        <v/>
      </c>
      <c r="J244" s="139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>oco</v>
      </c>
      <c r="B245" s="95" t="str">
        <f>IFERROR(IF(INDEX('Youth 2'!$A:$F,MATCH('Youth Results 2'!$E245,'Youth 2'!$F:$F,0),2)&gt;0,INDEX('Youth 2'!$A:$F,MATCH('Youth Results 2'!$E245,'Youth 2'!$F:$F,0),2),""),"")</f>
        <v>Makayla Cross</v>
      </c>
      <c r="C245" s="95" t="str">
        <f>IFERROR(IF(INDEX('Youth 2'!$A:$F,MATCH('Youth Results 2'!$E245,'Youth 2'!$F:$F,0),3)&gt;0,INDEX('Youth 2'!$A:$F,MATCH('Youth Results 2'!$E245,'Youth 2'!$F:$F,0),3),""),"")</f>
        <v>Rio</v>
      </c>
      <c r="D245" s="96" t="str">
        <f>IFERROR(IF(AND(SMALL('Youth 2'!F:F,K245)&gt;1000,SMALL('Youth 2'!F:F,K245)&lt;3000),"nt",IF(SMALL('Youth 2'!F:F,K245)&gt;3000,"",SMALL('Youth 2'!F:F,K245))),"")</f>
        <v/>
      </c>
      <c r="E245" s="130" t="str">
        <f>IF(D245="nt",IFERROR(SMALL('Youth 2'!F:F,K245),""),IF(D245&gt;3000,"",IFERROR(SMALL('Youth 2'!F:F,K245),"")))</f>
        <v/>
      </c>
      <c r="G245" s="104" t="str">
        <f t="shared" si="4"/>
        <v/>
      </c>
      <c r="J245" s="139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>oco</v>
      </c>
      <c r="B246" s="95" t="str">
        <f>IFERROR(IF(INDEX('Youth 2'!$A:$F,MATCH('Youth Results 2'!$E246,'Youth 2'!$F:$F,0),2)&gt;0,INDEX('Youth 2'!$A:$F,MATCH('Youth Results 2'!$E246,'Youth 2'!$F:$F,0),2),""),"")</f>
        <v>Makayla Cross</v>
      </c>
      <c r="C246" s="95" t="str">
        <f>IFERROR(IF(INDEX('Youth 2'!$A:$F,MATCH('Youth Results 2'!$E246,'Youth 2'!$F:$F,0),3)&gt;0,INDEX('Youth 2'!$A:$F,MATCH('Youth Results 2'!$E246,'Youth 2'!$F:$F,0),3),""),"")</f>
        <v>Rio</v>
      </c>
      <c r="D246" s="96" t="str">
        <f>IFERROR(IF(AND(SMALL('Youth 2'!F:F,K246)&gt;1000,SMALL('Youth 2'!F:F,K246)&lt;3000),"nt",IF(SMALL('Youth 2'!F:F,K246)&gt;3000,"",SMALL('Youth 2'!F:F,K246))),"")</f>
        <v/>
      </c>
      <c r="E246" s="130" t="str">
        <f>IF(D246="nt",IFERROR(SMALL('Youth 2'!F:F,K246),""),IF(D246&gt;3000,"",IFERROR(SMALL('Youth 2'!F:F,K246),"")))</f>
        <v/>
      </c>
      <c r="G246" s="104" t="str">
        <f t="shared" si="4"/>
        <v/>
      </c>
      <c r="J246" s="139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>oco</v>
      </c>
      <c r="B247" s="95" t="str">
        <f>IFERROR(IF(INDEX('Youth 2'!$A:$F,MATCH('Youth Results 2'!$E247,'Youth 2'!$F:$F,0),2)&gt;0,INDEX('Youth 2'!$A:$F,MATCH('Youth Results 2'!$E247,'Youth 2'!$F:$F,0),2),""),"")</f>
        <v>Makayla Cross</v>
      </c>
      <c r="C247" s="95" t="str">
        <f>IFERROR(IF(INDEX('Youth 2'!$A:$F,MATCH('Youth Results 2'!$E247,'Youth 2'!$F:$F,0),3)&gt;0,INDEX('Youth 2'!$A:$F,MATCH('Youth Results 2'!$E247,'Youth 2'!$F:$F,0),3),""),"")</f>
        <v>Rio</v>
      </c>
      <c r="D247" s="96" t="str">
        <f>IFERROR(IF(AND(SMALL('Youth 2'!F:F,K247)&gt;1000,SMALL('Youth 2'!F:F,K247)&lt;3000),"nt",IF(SMALL('Youth 2'!F:F,K247)&gt;3000,"",SMALL('Youth 2'!F:F,K247))),"")</f>
        <v/>
      </c>
      <c r="E247" s="130" t="str">
        <f>IF(D247="nt",IFERROR(SMALL('Youth 2'!F:F,K247),""),IF(D247&gt;3000,"",IFERROR(SMALL('Youth 2'!F:F,K247),"")))</f>
        <v/>
      </c>
      <c r="G247" s="104" t="str">
        <f t="shared" si="4"/>
        <v/>
      </c>
      <c r="J247" s="139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>oco</v>
      </c>
      <c r="B248" s="95" t="str">
        <f>IFERROR(IF(INDEX('Youth 2'!$A:$F,MATCH('Youth Results 2'!$E248,'Youth 2'!$F:$F,0),2)&gt;0,INDEX('Youth 2'!$A:$F,MATCH('Youth Results 2'!$E248,'Youth 2'!$F:$F,0),2),""),"")</f>
        <v>Makayla Cross</v>
      </c>
      <c r="C248" s="95" t="str">
        <f>IFERROR(IF(INDEX('Youth 2'!$A:$F,MATCH('Youth Results 2'!$E248,'Youth 2'!$F:$F,0),3)&gt;0,INDEX('Youth 2'!$A:$F,MATCH('Youth Results 2'!$E248,'Youth 2'!$F:$F,0),3),""),"")</f>
        <v>Rio</v>
      </c>
      <c r="D248" s="96" t="str">
        <f>IFERROR(IF(AND(SMALL('Youth 2'!F:F,K248)&gt;1000,SMALL('Youth 2'!F:F,K248)&lt;3000),"nt",IF(SMALL('Youth 2'!F:F,K248)&gt;3000,"",SMALL('Youth 2'!F:F,K248))),"")</f>
        <v/>
      </c>
      <c r="E248" s="130" t="str">
        <f>IF(D248="nt",IFERROR(SMALL('Youth 2'!F:F,K248),""),IF(D248&gt;3000,"",IFERROR(SMALL('Youth 2'!F:F,K248),"")))</f>
        <v/>
      </c>
      <c r="G248" s="104" t="str">
        <f t="shared" si="4"/>
        <v/>
      </c>
      <c r="J248" s="139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>oco</v>
      </c>
      <c r="B249" s="95" t="str">
        <f>IFERROR(IF(INDEX('Youth 2'!$A:$F,MATCH('Youth Results 2'!$E249,'Youth 2'!$F:$F,0),2)&gt;0,INDEX('Youth 2'!$A:$F,MATCH('Youth Results 2'!$E249,'Youth 2'!$F:$F,0),2),""),"")</f>
        <v>Makayla Cross</v>
      </c>
      <c r="C249" s="95" t="str">
        <f>IFERROR(IF(INDEX('Youth 2'!$A:$F,MATCH('Youth Results 2'!$E249,'Youth 2'!$F:$F,0),3)&gt;0,INDEX('Youth 2'!$A:$F,MATCH('Youth Results 2'!$E249,'Youth 2'!$F:$F,0),3),""),"")</f>
        <v>Rio</v>
      </c>
      <c r="D249" s="96" t="str">
        <f>IFERROR(IF(AND(SMALL('Youth 2'!F:F,K249)&gt;1000,SMALL('Youth 2'!F:F,K249)&lt;3000),"nt",IF(SMALL('Youth 2'!F:F,K249)&gt;3000,"",SMALL('Youth 2'!F:F,K249))),"")</f>
        <v/>
      </c>
      <c r="E249" s="130" t="str">
        <f>IF(D249="nt",IFERROR(SMALL('Youth 2'!F:F,K249),""),IF(D249&gt;3000,"",IFERROR(SMALL('Youth 2'!F:F,K249),"")))</f>
        <v/>
      </c>
      <c r="G249" s="104" t="str">
        <f t="shared" si="4"/>
        <v/>
      </c>
      <c r="J249" s="139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>oco</v>
      </c>
      <c r="B250" s="95" t="str">
        <f>IFERROR(IF(INDEX('Youth 2'!$A:$F,MATCH('Youth Results 2'!$E250,'Youth 2'!$F:$F,0),2)&gt;0,INDEX('Youth 2'!$A:$F,MATCH('Youth Results 2'!$E250,'Youth 2'!$F:$F,0),2),""),"")</f>
        <v>Makayla Cross</v>
      </c>
      <c r="C250" s="95" t="str">
        <f>IFERROR(IF(INDEX('Youth 2'!$A:$F,MATCH('Youth Results 2'!$E250,'Youth 2'!$F:$F,0),3)&gt;0,INDEX('Youth 2'!$A:$F,MATCH('Youth Results 2'!$E250,'Youth 2'!$F:$F,0),3),""),"")</f>
        <v>Rio</v>
      </c>
      <c r="D250" s="96" t="str">
        <f>IFERROR(IF(AND(SMALL('Youth 2'!F:F,K250)&gt;1000,SMALL('Youth 2'!F:F,K250)&lt;3000),"nt",IF(SMALL('Youth 2'!F:F,K250)&gt;3000,"",SMALL('Youth 2'!F:F,K250))),"")</f>
        <v/>
      </c>
      <c r="E250" s="130" t="str">
        <f>IF(D250="nt",IFERROR(SMALL('Youth 2'!F:F,K250),""),IF(D250&gt;3000,"",IFERROR(SMALL('Youth 2'!F:F,K250),"")))</f>
        <v/>
      </c>
      <c r="G250" s="104" t="str">
        <f t="shared" si="4"/>
        <v/>
      </c>
      <c r="J250" s="139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>oco</v>
      </c>
      <c r="B251" s="95" t="str">
        <f>IFERROR(IF(INDEX('Youth 2'!$A:$F,MATCH('Youth Results 2'!$E251,'Youth 2'!$F:$F,0),2)&gt;0,INDEX('Youth 2'!$A:$F,MATCH('Youth Results 2'!$E251,'Youth 2'!$F:$F,0),2),""),"")</f>
        <v>Makayla Cross</v>
      </c>
      <c r="C251" s="95" t="str">
        <f>IFERROR(IF(INDEX('Youth 2'!$A:$F,MATCH('Youth Results 2'!$E251,'Youth 2'!$F:$F,0),3)&gt;0,INDEX('Youth 2'!$A:$F,MATCH('Youth Results 2'!$E251,'Youth 2'!$F:$F,0),3),""),"")</f>
        <v>Rio</v>
      </c>
      <c r="D251" s="96" t="str">
        <f>IFERROR(IF(AND(SMALL('Youth 2'!F:F,K251)&gt;1000,SMALL('Youth 2'!F:F,K251)&lt;3000),"nt",IF(SMALL('Youth 2'!F:F,K251)&gt;3000,"",SMALL('Youth 2'!F:F,K251))),"")</f>
        <v/>
      </c>
      <c r="E251" s="130" t="str">
        <f>IF(D251="nt",IFERROR(SMALL('Youth 2'!F:F,K251),""),IF(D251&gt;3000,"",IFERROR(SMALL('Youth 2'!F:F,K251),"")))</f>
        <v/>
      </c>
      <c r="G251" s="104" t="str">
        <f t="shared" si="4"/>
        <v/>
      </c>
      <c r="J251" s="139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C286"/>
  <sheetViews>
    <sheetView topLeftCell="G1" workbookViewId="0">
      <pane ySplit="1" topLeftCell="A2" activePane="bottomLeft" state="frozen"/>
      <selection pane="bottomLeft" activeCell="D18" sqref="D18"/>
    </sheetView>
  </sheetViews>
  <sheetFormatPr defaultRowHeight="15.75"/>
  <cols>
    <col min="1" max="1" width="6.85546875" style="31" bestFit="1" customWidth="1"/>
    <col min="2" max="2" width="23.85546875" style="21" customWidth="1"/>
    <col min="3" max="3" width="23.42578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0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32" width="0" style="21" hidden="1" customWidth="1"/>
    <col min="33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29" ht="16.5" thickBot="1">
      <c r="A2" s="22">
        <f>IF(B2="","",Draw!J2)</f>
        <v>1</v>
      </c>
      <c r="B2" s="23" t="str">
        <f>IFERROR(Draw!K2,"")</f>
        <v>Tianna Doppenberg</v>
      </c>
      <c r="C2" s="23" t="str">
        <f>IFERROR(Draw!L2,"")</f>
        <v>Vegas</v>
      </c>
      <c r="D2" s="59">
        <v>28.324999999999999</v>
      </c>
      <c r="E2" s="24">
        <v>1E-8</v>
      </c>
      <c r="F2" s="107">
        <f>IF(D2="scratch",3000+E2,IF(D2="nt",1000+E2,IF((D2+E2)&gt;5,D2+E2,"")))</f>
        <v>28.32500001</v>
      </c>
      <c r="G2" s="90" t="str">
        <f>IF(OR(AND(D2&gt;1,D2&lt;1050),D2="nt",D2="",D2="scratch"),"","Not valid")</f>
        <v/>
      </c>
      <c r="H2" s="24"/>
      <c r="Y2" s="170">
        <v>0.35</v>
      </c>
      <c r="Z2" s="170">
        <v>0.3</v>
      </c>
      <c r="AA2" s="170">
        <v>0.2</v>
      </c>
      <c r="AB2" s="170">
        <v>0.15</v>
      </c>
      <c r="AC2" s="170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>Shana Lensing</v>
      </c>
      <c r="C3" s="27" t="str">
        <f>IFERROR(Draw!L3,"")</f>
        <v>Dream</v>
      </c>
      <c r="D3" s="60">
        <v>24.350999999999999</v>
      </c>
      <c r="E3" s="24">
        <v>2E-8</v>
      </c>
      <c r="F3" s="107">
        <f t="shared" ref="F3:F66" si="0">IF(D3="scratch",3000+E3,IF(D3="nt",1000+E3,IF((D3+E3)&gt;5,D3+E3,"")))</f>
        <v>24.351000020000001</v>
      </c>
      <c r="G3" s="90" t="str">
        <f>IF(OR(AND(D3&gt;1,D3&lt;1050),D3="nt",D3="",D3="scratch"),"","Not a valid input")</f>
        <v/>
      </c>
      <c r="H3" s="270" t="s">
        <v>80</v>
      </c>
      <c r="I3" s="271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3" t="s">
        <v>3</v>
      </c>
      <c r="Z3" s="223" t="s">
        <v>4</v>
      </c>
      <c r="AA3" s="223" t="s">
        <v>5</v>
      </c>
      <c r="AB3" s="223" t="s">
        <v>6</v>
      </c>
      <c r="AC3" s="223"/>
    </row>
    <row r="4" spans="1:29" ht="16.5" thickBot="1">
      <c r="A4" s="25">
        <f>IF(B4="","",Draw!J4)</f>
        <v>3</v>
      </c>
      <c r="B4" s="27" t="str">
        <f>IFERROR(Draw!K4,"")</f>
        <v>Londyn Mikkelson</v>
      </c>
      <c r="C4" s="27" t="str">
        <f>IFERROR(Draw!L4,"")</f>
        <v>Stella</v>
      </c>
      <c r="D4" s="61" t="s">
        <v>224</v>
      </c>
      <c r="E4" s="24">
        <v>2.9999999999999997E-8</v>
      </c>
      <c r="F4" s="107">
        <f t="shared" si="0"/>
        <v>1000.00000003</v>
      </c>
      <c r="G4" s="90" t="str">
        <f>IF(OR(AND(D4&gt;1,D4&lt;1050),D4="nt",D4="",D4="scratch"),"","Not a valid input")</f>
        <v/>
      </c>
      <c r="L4" s="272" t="s">
        <v>3</v>
      </c>
      <c r="M4" s="46" t="str">
        <f>'Poles Calculations'!G8</f>
        <v>1st</v>
      </c>
      <c r="N4" s="29" t="str">
        <f>'Poles Calculations'!H8</f>
        <v>Victoria Blatchford</v>
      </c>
      <c r="O4" s="29" t="str">
        <f>'Poles Calculations'!I8</f>
        <v xml:space="preserve">Coalys Te Bar </v>
      </c>
      <c r="P4" s="47">
        <f>'Poles Calculations'!J8</f>
        <v>23.457000069999999</v>
      </c>
      <c r="Q4" s="189">
        <f>'Poles Calculations'!K8</f>
        <v>72</v>
      </c>
      <c r="T4" s="169">
        <v>1</v>
      </c>
      <c r="U4" s="169">
        <v>0.6</v>
      </c>
      <c r="V4" s="169">
        <v>0.5</v>
      </c>
      <c r="W4" s="169">
        <v>0.4</v>
      </c>
      <c r="X4" s="169">
        <v>0.3</v>
      </c>
      <c r="Y4" s="175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5">
        <f t="shared" si="1"/>
        <v>0</v>
      </c>
      <c r="AA4" s="175">
        <f t="shared" si="1"/>
        <v>0</v>
      </c>
      <c r="AB4" s="175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Kristan Soukup</v>
      </c>
      <c r="C5" s="27" t="str">
        <f>IFERROR(Draw!L5,"")</f>
        <v>Crown</v>
      </c>
      <c r="D5" s="62">
        <v>23.56</v>
      </c>
      <c r="E5" s="24">
        <v>4.0000000000000001E-8</v>
      </c>
      <c r="F5" s="107">
        <f t="shared" si="0"/>
        <v>23.560000039999998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23.457000000000001</v>
      </c>
      <c r="L5" s="273"/>
      <c r="M5" s="37" t="str">
        <f>IF($J$11&lt;"2","",'Poles Calculations'!G9)</f>
        <v>2nd</v>
      </c>
      <c r="N5" s="26" t="str">
        <f>IF(M5="","",'Poles Calculations'!H9)</f>
        <v>Kristan Soukup</v>
      </c>
      <c r="O5" s="26" t="str">
        <f>IF(N5="","",'Poles Calculations'!I9)</f>
        <v>Crown</v>
      </c>
      <c r="P5" s="48">
        <f>IF(O5="","",'Poles Calculations'!J9)</f>
        <v>23.560000039999998</v>
      </c>
      <c r="Q5" s="180">
        <f>'Poles Calculations'!K9</f>
        <v>48</v>
      </c>
      <c r="T5" s="169"/>
      <c r="U5" s="169">
        <v>0.4</v>
      </c>
      <c r="V5" s="169">
        <v>0.3</v>
      </c>
      <c r="W5" s="169">
        <v>0.3</v>
      </c>
      <c r="X5" s="169">
        <v>0.25</v>
      </c>
      <c r="Y5" s="175">
        <f t="shared" si="1"/>
        <v>0</v>
      </c>
      <c r="Z5" s="175">
        <f t="shared" si="1"/>
        <v>0</v>
      </c>
      <c r="AA5" s="175">
        <f t="shared" si="1"/>
        <v>0</v>
      </c>
      <c r="AB5" s="175">
        <f t="shared" si="1"/>
        <v>0</v>
      </c>
    </row>
    <row r="6" spans="1:29" ht="16.5" thickBot="1">
      <c r="A6" s="25">
        <f>IF(B6="","",Draw!J6)</f>
        <v>5</v>
      </c>
      <c r="B6" s="27" t="str">
        <f>IFERROR(Draw!K6,"")</f>
        <v>Mashell Bohenkamp</v>
      </c>
      <c r="C6" s="27" t="str">
        <f>IFERROR(Draw!L6,"")</f>
        <v>Darla</v>
      </c>
      <c r="D6" s="62">
        <v>26.079000000000001</v>
      </c>
      <c r="E6" s="24">
        <v>4.9999999999999998E-8</v>
      </c>
      <c r="F6" s="107">
        <f t="shared" si="0"/>
        <v>26.079000050000001</v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25.457000000000001</v>
      </c>
      <c r="L6" s="273"/>
      <c r="M6" s="37" t="str">
        <f>IF($J$11&lt;"3","",'Poles Calculations'!G10)</f>
        <v/>
      </c>
      <c r="N6" s="26" t="str">
        <f>IF(M6="","",'Poles Calculations'!H10)</f>
        <v/>
      </c>
      <c r="O6" s="26" t="str">
        <f>IF(N6="","",'Poles Calculations'!I10)</f>
        <v/>
      </c>
      <c r="P6" s="48" t="str">
        <f>IF(O6="","",'Poles Calculations'!J10)</f>
        <v/>
      </c>
      <c r="Q6" s="180" t="str">
        <f>'Poles Calculations'!K10</f>
        <v/>
      </c>
      <c r="T6" s="169"/>
      <c r="U6" s="169"/>
      <c r="V6" s="169">
        <v>0.2</v>
      </c>
      <c r="W6" s="169">
        <v>0.2</v>
      </c>
      <c r="X6" s="169">
        <v>0.2</v>
      </c>
      <c r="Y6" s="175">
        <f t="shared" si="1"/>
        <v>0</v>
      </c>
      <c r="Z6" s="175">
        <f t="shared" si="1"/>
        <v>0</v>
      </c>
      <c r="AA6" s="175">
        <f t="shared" si="1"/>
        <v>0</v>
      </c>
      <c r="AB6" s="175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68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27.457000000000001</v>
      </c>
      <c r="L7" s="273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0" t="str">
        <f>'Poles Calculations'!K11</f>
        <v/>
      </c>
      <c r="T7" s="169"/>
      <c r="U7" s="169"/>
      <c r="V7" s="169"/>
      <c r="W7" s="169">
        <v>0.1</v>
      </c>
      <c r="X7" s="169">
        <v>0.15</v>
      </c>
      <c r="Y7" s="175">
        <f t="shared" si="1"/>
        <v>0</v>
      </c>
      <c r="Z7" s="175">
        <f t="shared" si="1"/>
        <v>0</v>
      </c>
      <c r="AA7" s="175">
        <f t="shared" si="1"/>
        <v>0</v>
      </c>
      <c r="AB7" s="175">
        <f t="shared" si="1"/>
        <v>0</v>
      </c>
    </row>
    <row r="8" spans="1:29" ht="16.5" thickBot="1">
      <c r="A8" s="25">
        <f>IF(B8="","",Draw!J8)</f>
        <v>6</v>
      </c>
      <c r="B8" s="27" t="str">
        <f>IFERROR(Draw!K8,"")</f>
        <v>Victoria Blatchford</v>
      </c>
      <c r="C8" s="27" t="str">
        <f>IFERROR(Draw!L8,"")</f>
        <v xml:space="preserve">Coalys Te Bar </v>
      </c>
      <c r="D8" s="59">
        <v>23.457000000000001</v>
      </c>
      <c r="E8" s="24">
        <v>7.0000000000000005E-8</v>
      </c>
      <c r="F8" s="107">
        <f t="shared" si="0"/>
        <v>23.457000069999999</v>
      </c>
      <c r="G8" s="90" t="str">
        <f t="shared" ref="G8:G71" si="2">IF(OR(AND(D8&gt;1,D8&lt;1050),D8="nt",D8="",D8="scratch"),"","Not a valid input")</f>
        <v/>
      </c>
      <c r="I8" s="195"/>
      <c r="J8" s="90"/>
      <c r="L8" s="274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0" t="str">
        <f>'Poles Calculations'!K12</f>
        <v/>
      </c>
      <c r="X8" s="169">
        <v>0.1</v>
      </c>
      <c r="Y8" s="175">
        <f t="shared" si="1"/>
        <v>0</v>
      </c>
      <c r="Z8" s="175">
        <f t="shared" si="1"/>
        <v>0</v>
      </c>
      <c r="AA8" s="175">
        <f t="shared" si="1"/>
        <v>0</v>
      </c>
      <c r="AB8" s="175">
        <f t="shared" si="1"/>
        <v>0</v>
      </c>
    </row>
    <row r="9" spans="1:29" ht="16.5" thickBot="1">
      <c r="A9" s="25">
        <f>IF(B9="","",Draw!J9)</f>
        <v>7</v>
      </c>
      <c r="B9" s="27" t="str">
        <f>IFERROR(Draw!K9,"")</f>
        <v>Makenzee Kruger</v>
      </c>
      <c r="C9" s="27" t="str">
        <f>IFERROR(Draw!L9,"")</f>
        <v>Rein</v>
      </c>
      <c r="D9" s="60">
        <v>26.977</v>
      </c>
      <c r="E9" s="24">
        <v>8.0000000000000002E-8</v>
      </c>
      <c r="F9" s="107">
        <f t="shared" si="0"/>
        <v>26.97700008</v>
      </c>
      <c r="G9" s="90" t="str">
        <f t="shared" si="2"/>
        <v/>
      </c>
      <c r="H9" s="270" t="s">
        <v>77</v>
      </c>
      <c r="I9" s="271"/>
      <c r="J9" s="217">
        <v>15</v>
      </c>
      <c r="L9" s="41"/>
      <c r="M9" s="44"/>
      <c r="N9" s="33"/>
      <c r="O9" s="33"/>
      <c r="P9" s="45"/>
      <c r="Q9" s="182"/>
      <c r="Y9" s="174">
        <f>Y2*$AQ$12</f>
        <v>0</v>
      </c>
      <c r="Z9" s="174">
        <f>Z2*$AQ$12</f>
        <v>0</v>
      </c>
      <c r="AA9" s="174">
        <f>AA2*$AQ$12</f>
        <v>0</v>
      </c>
      <c r="AB9" s="174">
        <f>AB2*$AQ$12</f>
        <v>0</v>
      </c>
    </row>
    <row r="10" spans="1:29" ht="16.5" thickBot="1">
      <c r="A10" s="25">
        <f>IF(B10="","",Draw!J10)</f>
        <v>8</v>
      </c>
      <c r="B10" s="27" t="str">
        <f>IFERROR(Draw!K10,"")</f>
        <v>Belle Bond</v>
      </c>
      <c r="C10" s="27" t="str">
        <f>IFERROR(Draw!L10,"")</f>
        <v>Horse</v>
      </c>
      <c r="D10" s="61">
        <v>25.713000000000001</v>
      </c>
      <c r="E10" s="24">
        <v>8.9999999999999999E-8</v>
      </c>
      <c r="F10" s="107">
        <f t="shared" si="0"/>
        <v>25.713000090000001</v>
      </c>
      <c r="G10" s="90" t="str">
        <f t="shared" si="2"/>
        <v/>
      </c>
      <c r="K10" s="57">
        <v>1</v>
      </c>
      <c r="L10" s="282" t="s">
        <v>4</v>
      </c>
      <c r="M10" s="46" t="str">
        <f>'Poles Calculations'!G14</f>
        <v>1st</v>
      </c>
      <c r="N10" s="29" t="str">
        <f>'Poles Calculations'!H14</f>
        <v>Belle Bond</v>
      </c>
      <c r="O10" s="29" t="str">
        <f>'Poles Calculations'!I14</f>
        <v>Horse</v>
      </c>
      <c r="P10" s="47">
        <f>'Poles Calculations'!J14</f>
        <v>25.713000090000001</v>
      </c>
      <c r="Q10" s="191">
        <f>'Poles Calculations'!K14</f>
        <v>43.199999999999996</v>
      </c>
      <c r="T10" s="263" t="s">
        <v>75</v>
      </c>
      <c r="U10" s="263"/>
      <c r="V10" s="263"/>
      <c r="W10" s="127">
        <f>J9</f>
        <v>15</v>
      </c>
    </row>
    <row r="11" spans="1:29" ht="16.5" thickBot="1">
      <c r="A11" s="25">
        <f>IF(B11="","",Draw!J11)</f>
        <v>9</v>
      </c>
      <c r="B11" s="27" t="str">
        <f>IFERROR(Draw!K11,"")</f>
        <v>Anne Aamot</v>
      </c>
      <c r="C11" s="27" t="str">
        <f>IFERROR(Draw!L11,"")</f>
        <v>Devilina</v>
      </c>
      <c r="D11" s="62">
        <v>30.103000000000002</v>
      </c>
      <c r="E11" s="24">
        <v>9.9999999999999995E-8</v>
      </c>
      <c r="F11" s="107">
        <f t="shared" si="0"/>
        <v>30.103000100000003</v>
      </c>
      <c r="G11" s="90" t="str">
        <f t="shared" si="2"/>
        <v/>
      </c>
      <c r="H11" s="56"/>
      <c r="I11" s="171" t="s">
        <v>12</v>
      </c>
      <c r="J11" s="173" t="str">
        <f>IF(J9&lt;=10,"1",IF(AND(J9&gt;10,J9&lt;=15),"2",IF(AND(J9&gt;15,J9&lt;=30),"3",IF(AND(J9&gt;30,J9&lt;=60),"4",IF(AND(J9&gt;60,J9&lt;=90),"5")))))</f>
        <v>2</v>
      </c>
      <c r="K11" s="58">
        <v>2</v>
      </c>
      <c r="L11" s="283"/>
      <c r="M11" s="37" t="str">
        <f>IF($J$11&lt;"2","",'Poles Calculations'!G15)</f>
        <v>2nd</v>
      </c>
      <c r="N11" s="26" t="str">
        <f>IF(M11="","",'Poles Calculations'!H15)</f>
        <v>Mashell Bohenkamp</v>
      </c>
      <c r="O11" s="26" t="str">
        <f>IF(N11="","",'Poles Calculations'!I15)</f>
        <v>Darla</v>
      </c>
      <c r="P11" s="48">
        <f>IF(O11="","",'Poles Calculations'!J15)</f>
        <v>26.079000050000001</v>
      </c>
      <c r="Q11" s="180">
        <f>'Poles Calculations'!K15</f>
        <v>28.8</v>
      </c>
      <c r="T11" s="263" t="s">
        <v>76</v>
      </c>
      <c r="U11" s="263"/>
      <c r="V11" s="263"/>
      <c r="W11" s="174">
        <v>12</v>
      </c>
    </row>
    <row r="12" spans="1:29" ht="16.5" thickBot="1">
      <c r="A12" s="25">
        <f>IF(B12="","",Draw!J12)</f>
        <v>10</v>
      </c>
      <c r="B12" s="27" t="str">
        <f>IFERROR(Draw!K12,"")</f>
        <v>Alison Zacharias</v>
      </c>
      <c r="C12" s="27" t="str">
        <f>IFERROR(Draw!L12,"")</f>
        <v>Uno</v>
      </c>
      <c r="D12" s="62">
        <v>28.991</v>
      </c>
      <c r="E12" s="24">
        <v>1.1000000000000001E-7</v>
      </c>
      <c r="F12" s="107">
        <f t="shared" si="0"/>
        <v>28.991000109999998</v>
      </c>
      <c r="G12" s="90" t="str">
        <f t="shared" si="2"/>
        <v/>
      </c>
      <c r="H12" s="56"/>
      <c r="K12" s="58">
        <v>3</v>
      </c>
      <c r="L12" s="283"/>
      <c r="M12" s="37" t="str">
        <f>IF($J$11&lt;"3","",'Poles Calculations'!G16)</f>
        <v/>
      </c>
      <c r="N12" s="26" t="str">
        <f>IF(M12="","",'Poles Calculations'!H16)</f>
        <v/>
      </c>
      <c r="O12" s="26" t="str">
        <f>IF(N12="","",'Poles Calculations'!I16)</f>
        <v/>
      </c>
      <c r="P12" s="48" t="str">
        <f>IF(O12="","",'Poles Calculations'!J16)</f>
        <v/>
      </c>
      <c r="Q12" s="180" t="str">
        <f>'Poles Calculations'!K16</f>
        <v/>
      </c>
      <c r="T12" s="263" t="s">
        <v>78</v>
      </c>
      <c r="U12" s="263"/>
      <c r="V12" s="263"/>
      <c r="W12" s="174">
        <f>W10*W11</f>
        <v>180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68"/>
      <c r="E13" s="24">
        <v>1.1999999999999999E-7</v>
      </c>
      <c r="F13" s="107" t="str">
        <f t="shared" si="0"/>
        <v/>
      </c>
      <c r="G13" s="90"/>
      <c r="H13" s="56"/>
      <c r="I13" s="261" t="s">
        <v>27</v>
      </c>
      <c r="J13" s="262"/>
      <c r="K13" s="58">
        <v>4</v>
      </c>
      <c r="L13" s="283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2" t="str">
        <f>'Poles Calculations'!K17</f>
        <v/>
      </c>
      <c r="T13" s="263" t="s">
        <v>10</v>
      </c>
      <c r="U13" s="263"/>
      <c r="V13" s="263"/>
      <c r="W13" s="174">
        <f>W12*AC2</f>
        <v>179.99999999999997</v>
      </c>
    </row>
    <row r="14" spans="1:29" ht="16.5" thickBot="1">
      <c r="A14" s="25">
        <f>IF(B14="","",Draw!J14)</f>
        <v>11</v>
      </c>
      <c r="B14" s="27" t="str">
        <f>IFERROR(Draw!K14,"")</f>
        <v>Kacy Goehring</v>
      </c>
      <c r="C14" s="27" t="str">
        <f>IFERROR(Draw!L14,"")</f>
        <v>Lotto</v>
      </c>
      <c r="D14" s="59">
        <v>27.942</v>
      </c>
      <c r="E14" s="24">
        <v>1.3E-7</v>
      </c>
      <c r="F14" s="107">
        <f t="shared" si="0"/>
        <v>27.94200013</v>
      </c>
      <c r="G14" s="90" t="str">
        <f>IF(OR(AND(D14&gt;1,D14&lt;1050),D14="nt",D14="",D14="scratch"),"","Not a valid input")</f>
        <v/>
      </c>
      <c r="H14" s="134"/>
      <c r="I14" s="137" t="s">
        <v>30</v>
      </c>
      <c r="J14" s="135" t="s">
        <v>28</v>
      </c>
      <c r="K14" s="58">
        <v>5</v>
      </c>
      <c r="L14" s="284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3" t="str">
        <f>'Poles Calculations'!K18</f>
        <v/>
      </c>
    </row>
    <row r="15" spans="1:29" ht="16.5" thickBot="1">
      <c r="A15" s="25">
        <f>IF(B15="","",Draw!J15)</f>
        <v>12</v>
      </c>
      <c r="B15" s="27" t="str">
        <f>IFERROR(Draw!K15,"")</f>
        <v>Candice Aamot</v>
      </c>
      <c r="C15" s="27" t="str">
        <f>IFERROR(Draw!L15,"")</f>
        <v>Turtle</v>
      </c>
      <c r="D15" s="60">
        <v>23.715</v>
      </c>
      <c r="E15" s="24">
        <v>1.4000000000000001E-7</v>
      </c>
      <c r="F15" s="107">
        <f t="shared" si="0"/>
        <v>23.715000140000001</v>
      </c>
      <c r="G15" s="90" t="str">
        <f t="shared" si="2"/>
        <v/>
      </c>
      <c r="H15" s="56"/>
      <c r="I15" s="137" t="s">
        <v>31</v>
      </c>
      <c r="J15" s="135" t="s">
        <v>29</v>
      </c>
      <c r="L15" s="41"/>
      <c r="M15" s="50"/>
      <c r="N15" s="28"/>
      <c r="O15" s="28"/>
      <c r="P15" s="51"/>
      <c r="Q15" s="182"/>
    </row>
    <row r="16" spans="1:29" ht="16.5" thickBot="1">
      <c r="A16" s="25">
        <f>IF(B16="","",Draw!J16)</f>
        <v>13</v>
      </c>
      <c r="B16" s="27" t="str">
        <f>IFERROR(Draw!K16,"")</f>
        <v>Kacy Goehring</v>
      </c>
      <c r="C16" s="27" t="str">
        <f>IFERROR(Draw!L16,"")</f>
        <v>Sugar</v>
      </c>
      <c r="D16" s="61">
        <v>29.992000000000001</v>
      </c>
      <c r="E16" s="24">
        <v>1.4999999999999999E-7</v>
      </c>
      <c r="F16" s="107">
        <f t="shared" si="0"/>
        <v>29.992000150000003</v>
      </c>
      <c r="G16" s="90" t="str">
        <f t="shared" si="2"/>
        <v/>
      </c>
      <c r="H16" s="56"/>
      <c r="I16" s="138" t="s">
        <v>32</v>
      </c>
      <c r="J16" s="136" t="s">
        <v>71</v>
      </c>
      <c r="L16" s="285" t="s">
        <v>5</v>
      </c>
      <c r="M16" s="46" t="str">
        <f>'Poles Calculations'!G20</f>
        <v>1st</v>
      </c>
      <c r="N16" s="29" t="str">
        <f>'Poles Calculations'!H20</f>
        <v>Makayla Cross</v>
      </c>
      <c r="O16" s="29" t="str">
        <f>'Poles Calculations'!I20</f>
        <v>Rio</v>
      </c>
      <c r="P16" s="47">
        <f>'Poles Calculations'!J20</f>
        <v>27.89000016</v>
      </c>
      <c r="Q16" s="191">
        <f>'Poles Calculations'!K20</f>
        <v>28.799999999999997</v>
      </c>
    </row>
    <row r="17" spans="1:17">
      <c r="A17" s="25">
        <f>IF(B17="","",Draw!J17)</f>
        <v>14</v>
      </c>
      <c r="B17" s="27" t="str">
        <f>IFERROR(Draw!K17,"")</f>
        <v>Makayla Cross</v>
      </c>
      <c r="C17" s="27" t="str">
        <f>IFERROR(Draw!L17,"")</f>
        <v>Rio</v>
      </c>
      <c r="D17" s="62">
        <v>27.89</v>
      </c>
      <c r="E17" s="24">
        <v>1.6E-7</v>
      </c>
      <c r="F17" s="107">
        <f t="shared" si="0"/>
        <v>27.89000016</v>
      </c>
      <c r="G17" s="90" t="str">
        <f t="shared" si="2"/>
        <v/>
      </c>
      <c r="H17" s="56"/>
      <c r="J17" s="56"/>
      <c r="L17" s="286"/>
      <c r="M17" s="37" t="str">
        <f>IF($J$11&lt;"2","",'Poles Calculations'!G21)</f>
        <v>2nd</v>
      </c>
      <c r="N17" s="26" t="str">
        <f>IF(M17="","",'Poles Calculations'!H21)</f>
        <v>Kacy Goehring</v>
      </c>
      <c r="O17" s="26" t="str">
        <f>IF(N17="","",'Poles Calculations'!I21)</f>
        <v>Lotto</v>
      </c>
      <c r="P17" s="48">
        <f>IF(O17="","",'Poles Calculations'!J21)</f>
        <v>27.94200013</v>
      </c>
      <c r="Q17" s="180">
        <f>'Poles Calculations'!K21</f>
        <v>19.200000000000003</v>
      </c>
    </row>
    <row r="18" spans="1:17">
      <c r="A18" s="25" t="str">
        <f>IF(B18="","",Draw!J18)</f>
        <v/>
      </c>
      <c r="B18" s="27" t="str">
        <f>IFERROR(Draw!K18,"")</f>
        <v/>
      </c>
      <c r="C18" s="27" t="str">
        <f>IFERROR(Draw!L18,"")</f>
        <v/>
      </c>
      <c r="D18" s="62"/>
      <c r="E18" s="24">
        <v>1.6999999999999999E-7</v>
      </c>
      <c r="F18" s="107" t="str">
        <f t="shared" si="0"/>
        <v/>
      </c>
      <c r="G18" s="90" t="str">
        <f t="shared" si="2"/>
        <v/>
      </c>
      <c r="L18" s="286"/>
      <c r="M18" s="37" t="str">
        <f>IF($J$11&lt;"3","",'Poles Calculations'!G22)</f>
        <v/>
      </c>
      <c r="N18" s="26" t="str">
        <f>IF(M18="","",'Poles Calculations'!H22)</f>
        <v/>
      </c>
      <c r="O18" s="26" t="str">
        <f>IF(N18="","",'Poles Calculations'!I22)</f>
        <v/>
      </c>
      <c r="P18" s="48" t="str">
        <f>IF(O18="","",'Poles Calculations'!J22)</f>
        <v/>
      </c>
      <c r="Q18" s="180" t="str">
        <f>'Poles Calculations'!K22</f>
        <v/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68"/>
      <c r="E19" s="24">
        <v>1.8E-7</v>
      </c>
      <c r="F19" s="107" t="str">
        <f t="shared" si="0"/>
        <v/>
      </c>
      <c r="G19" s="90"/>
      <c r="H19" s="56"/>
      <c r="J19" s="56"/>
      <c r="L19" s="286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2" t="str">
        <f>'Poles Calculations'!K23</f>
        <v/>
      </c>
    </row>
    <row r="20" spans="1:17" ht="16.5" thickBot="1">
      <c r="A20" s="25" t="str">
        <f>IF(B20="","",Draw!J20)</f>
        <v/>
      </c>
      <c r="B20" s="27" t="str">
        <f>IFERROR(Draw!K20,"")</f>
        <v/>
      </c>
      <c r="C20" s="27" t="str">
        <f>IFERROR(Draw!L20,"")</f>
        <v/>
      </c>
      <c r="D20" s="59"/>
      <c r="E20" s="24">
        <v>1.9000000000000001E-7</v>
      </c>
      <c r="F20" s="107" t="str">
        <f t="shared" si="0"/>
        <v/>
      </c>
      <c r="G20" s="90" t="str">
        <f>IF(OR(AND(D20&gt;1,D20&lt;1050),D20="nt",D20="",D20="scratch"),"","Not a valid input")</f>
        <v/>
      </c>
      <c r="H20" s="56"/>
      <c r="I20" s="56"/>
      <c r="J20" s="56"/>
      <c r="L20" s="287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0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68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68"/>
      <c r="E31" s="24">
        <v>2.9999999999999999E-7</v>
      </c>
      <c r="F31" s="107" t="str">
        <f t="shared" si="0"/>
        <v/>
      </c>
      <c r="G31" s="200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68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68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68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68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68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68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68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68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68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68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68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68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68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68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68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68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68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68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68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68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68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68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68"/>
      <c r="E169" s="24">
        <v>1.68E-6</v>
      </c>
      <c r="F169" s="107" t="str">
        <f t="shared" si="5"/>
        <v/>
      </c>
      <c r="G169" s="200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68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68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68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68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68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68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68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68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68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68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68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68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68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68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68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68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68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68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68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L16:L20"/>
    <mergeCell ref="I13:J13"/>
    <mergeCell ref="H9:I9"/>
    <mergeCell ref="T10:V10"/>
    <mergeCell ref="T11:V11"/>
    <mergeCell ref="T12:V12"/>
    <mergeCell ref="T13:V13"/>
    <mergeCell ref="H3:I3"/>
    <mergeCell ref="L4:L8"/>
    <mergeCell ref="L10:L14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1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29"/>
      <c r="F1" s="94" t="s">
        <v>11</v>
      </c>
      <c r="J1" s="141" t="s">
        <v>35</v>
      </c>
    </row>
    <row r="2" spans="1:11">
      <c r="A2" s="22">
        <f>IFERROR(IF(INDEX(Poles!$A:$F,MATCH('Poles Results'!$E2,Poles!$F:$F,0),1)&gt;0,INDEX(Poles!$A:$F,MATCH('Poles Results'!$E2,Poles!$F:$F,0),1),""),"")</f>
        <v>6</v>
      </c>
      <c r="B2" s="95" t="str">
        <f>IFERROR(IF(INDEX(Poles!$A:$F,MATCH('Poles Results'!$E2,Poles!$F:$F,0),2)&gt;0,INDEX(Poles!$A:$F,MATCH('Poles Results'!$E2,Poles!$F:$F,0),2),""),"")</f>
        <v>Victoria Blatchford</v>
      </c>
      <c r="C2" s="95" t="str">
        <f>IFERROR(IF(INDEX(Poles!$A:$F,MATCH('Poles Results'!E2,Poles!$F:$F,0),3)&gt;0,INDEX(Poles!$A:$F,MATCH('Poles Results'!E2,Poles!$F:$F,0),3),""),"")</f>
        <v xml:space="preserve">Coalys Te Bar </v>
      </c>
      <c r="D2" s="96">
        <f>IFERROR(IF(AND(SMALL(Poles!F:F,K2)&gt;1000,SMALL(Poles!F:F,K2)&lt;3000),"nt",IF(SMALL(Poles!F:F,K2)&gt;3000,"",SMALL(Poles!F:F,K2))),"")</f>
        <v>23.457000069999999</v>
      </c>
      <c r="E2" s="130">
        <f>IF(D2="nt",IFERROR(SMALL(Poles!F:F,K2),""),IF(D2&gt;3000,"",IFERROR(SMALL(Poles!F:F,K2),"")))</f>
        <v>23.457000069999999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39"/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4</v>
      </c>
      <c r="B3" s="95" t="str">
        <f>IFERROR(IF(INDEX(Poles!$A:$F,MATCH('Poles Results'!$E3,Poles!$F:$F,0),2)&gt;0,INDEX(Poles!$A:$F,MATCH('Poles Results'!$E3,Poles!$F:$F,0),2),""),"")</f>
        <v>Kristan Soukup</v>
      </c>
      <c r="C3" s="95" t="str">
        <f>IFERROR(IF(INDEX(Poles!$A:$F,MATCH('Poles Results'!E3,Poles!$F:$F,0),3)&gt;0,INDEX(Poles!$A:$F,MATCH('Poles Results'!E3,Poles!$F:$F,0),3),""),"")</f>
        <v>Crown</v>
      </c>
      <c r="D3" s="96">
        <f>IFERROR(IF(AND(SMALL(Poles!F:F,K3)&gt;1000,SMALL(Poles!F:F,K3)&lt;3000),"nt",IF(SMALL(Poles!F:F,K3)&gt;3000,"",SMALL(Poles!F:F,K3))),"")</f>
        <v>23.560000039999998</v>
      </c>
      <c r="E3" s="130">
        <f>IF(D3="nt",IFERROR(SMALL(Poles!F:F,K3),""),IF(D3&gt;3000,"",IFERROR(SMALL(Poles!F:F,K3),"")))</f>
        <v>23.560000039999998</v>
      </c>
      <c r="F3" s="97" t="str">
        <f t="shared" si="0"/>
        <v>1D</v>
      </c>
      <c r="G3" s="104" t="str">
        <f t="shared" si="1"/>
        <v/>
      </c>
      <c r="H3" s="90">
        <f>Poles!P4</f>
        <v>23.457000069999999</v>
      </c>
      <c r="I3" s="68" t="s">
        <v>3</v>
      </c>
      <c r="J3" s="139"/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12</v>
      </c>
      <c r="B4" s="95" t="str">
        <f>IFERROR(IF(INDEX(Poles!$A:$F,MATCH('Poles Results'!$E4,Poles!$F:$F,0),2)&gt;0,INDEX(Poles!$A:$F,MATCH('Poles Results'!$E4,Poles!$F:$F,0),2),""),"")</f>
        <v>Candice Aamot</v>
      </c>
      <c r="C4" s="95" t="str">
        <f>IFERROR(IF(INDEX(Poles!$A:$F,MATCH('Poles Results'!E4,Poles!$F:$F,0),3)&gt;0,INDEX(Poles!$A:$F,MATCH('Poles Results'!E4,Poles!$F:$F,0),3),""),"")</f>
        <v>Turtle</v>
      </c>
      <c r="D4" s="96">
        <f>IFERROR(IF(AND(SMALL(Poles!F:F,K4)&gt;1000,SMALL(Poles!F:F,K4)&lt;3000),"nt",IF(SMALL(Poles!F:F,K4)&gt;3000,"",SMALL(Poles!F:F,K4))),"")</f>
        <v>23.715000140000001</v>
      </c>
      <c r="E4" s="130">
        <f>IF(D4="nt",IFERROR(SMALL(Poles!F:F,K4),""),IF(D4&gt;3000,"",IFERROR(SMALL(Poles!F:F,K4),"")))</f>
        <v>23.715000140000001</v>
      </c>
      <c r="F4" s="97" t="str">
        <f t="shared" si="0"/>
        <v>1D</v>
      </c>
      <c r="G4" s="104" t="str">
        <f t="shared" si="1"/>
        <v/>
      </c>
      <c r="H4" s="90">
        <f>Poles!P10</f>
        <v>25.713000090000001</v>
      </c>
      <c r="I4" s="98" t="s">
        <v>4</v>
      </c>
      <c r="J4" s="139"/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2</v>
      </c>
      <c r="B5" s="95" t="str">
        <f>IFERROR(IF(INDEX(Poles!$A:$F,MATCH('Poles Results'!$E5,Poles!$F:$F,0),2)&gt;0,INDEX(Poles!$A:$F,MATCH('Poles Results'!$E5,Poles!$F:$F,0),2),""),"")</f>
        <v>Shana Lensing</v>
      </c>
      <c r="C5" s="95" t="str">
        <f>IFERROR(IF(INDEX(Poles!$A:$F,MATCH('Poles Results'!E5,Poles!$F:$F,0),3)&gt;0,INDEX(Poles!$A:$F,MATCH('Poles Results'!E5,Poles!$F:$F,0),3),""),"")</f>
        <v>Dream</v>
      </c>
      <c r="D5" s="96">
        <f>IFERROR(IF(AND(SMALL(Poles!F:F,K5)&gt;1000,SMALL(Poles!F:F,K5)&lt;3000),"nt",IF(SMALL(Poles!F:F,K5)&gt;3000,"",SMALL(Poles!F:F,K5))),"")</f>
        <v>24.351000020000001</v>
      </c>
      <c r="E5" s="130">
        <f>IF(D5="nt",IFERROR(SMALL(Poles!F:F,K5),""),IF(D5&gt;3000,"",IFERROR(SMALL(Poles!F:F,K5),"")))</f>
        <v>24.351000020000001</v>
      </c>
      <c r="F5" s="97" t="str">
        <f t="shared" si="0"/>
        <v>1D</v>
      </c>
      <c r="G5" s="104" t="str">
        <f t="shared" si="1"/>
        <v/>
      </c>
      <c r="H5" s="90">
        <f>Poles!P16</f>
        <v>27.89000016</v>
      </c>
      <c r="I5" s="98" t="s">
        <v>5</v>
      </c>
      <c r="J5" s="140"/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8</v>
      </c>
      <c r="B6" s="95" t="str">
        <f>IFERROR(IF(INDEX(Poles!$A:$F,MATCH('Poles Results'!$E6,Poles!$F:$F,0),2)&gt;0,INDEX(Poles!$A:$F,MATCH('Poles Results'!$E6,Poles!$F:$F,0),2),""),"")</f>
        <v>Belle Bond</v>
      </c>
      <c r="C6" s="95" t="str">
        <f>IFERROR(IF(INDEX(Poles!$A:$F,MATCH('Poles Results'!E6,Poles!$F:$F,0),3)&gt;0,INDEX(Poles!$A:$F,MATCH('Poles Results'!E6,Poles!$F:$F,0),3),""),"")</f>
        <v>Horse</v>
      </c>
      <c r="D6" s="96">
        <f>IFERROR(IF(AND(SMALL(Poles!F:F,K6)&gt;1000,SMALL(Poles!F:F,K6)&lt;3000),"nt",IF(SMALL(Poles!F:F,K6)&gt;3000,"",SMALL(Poles!F:F,K6))),"")</f>
        <v>25.713000090000001</v>
      </c>
      <c r="E6" s="130">
        <f>IF(D6="nt",IFERROR(SMALL(Poles!F:F,K6),""),IF(D6&gt;3000,"",IFERROR(SMALL(Poles!F:F,K6),"")))</f>
        <v>25.713000090000001</v>
      </c>
      <c r="F6" s="97" t="str">
        <f t="shared" si="0"/>
        <v>2D</v>
      </c>
      <c r="G6" s="104" t="str">
        <f t="shared" si="1"/>
        <v>2D</v>
      </c>
      <c r="J6" s="139"/>
      <c r="K6" s="68">
        <v>5</v>
      </c>
    </row>
    <row r="7" spans="1:11">
      <c r="A7" s="22">
        <f>IFERROR(IF(INDEX(Poles!$A:$F,MATCH('Poles Results'!$E7,Poles!$F:$F,0),1)&gt;0,INDEX(Poles!$A:$F,MATCH('Poles Results'!$E7,Poles!$F:$F,0),1),""),"")</f>
        <v>5</v>
      </c>
      <c r="B7" s="95" t="str">
        <f>IFERROR(IF(INDEX(Poles!$A:$F,MATCH('Poles Results'!$E7,Poles!$F:$F,0),2)&gt;0,INDEX(Poles!$A:$F,MATCH('Poles Results'!$E7,Poles!$F:$F,0),2),""),"")</f>
        <v>Mashell Bohenkamp</v>
      </c>
      <c r="C7" s="95" t="str">
        <f>IFERROR(IF(INDEX(Poles!$A:$F,MATCH('Poles Results'!E7,Poles!$F:$F,0),3)&gt;0,INDEX(Poles!$A:$F,MATCH('Poles Results'!E7,Poles!$F:$F,0),3),""),"")</f>
        <v>Darla</v>
      </c>
      <c r="D7" s="96">
        <f>IFERROR(IF(AND(SMALL(Poles!F:F,K7)&gt;1000,SMALL(Poles!F:F,K7)&lt;3000),"nt",IF(SMALL(Poles!F:F,K7)&gt;3000,"",SMALL(Poles!F:F,K7))),"")</f>
        <v>26.079000050000001</v>
      </c>
      <c r="E7" s="130">
        <f>IF(D7="nt",IFERROR(SMALL(Poles!F:F,K7),""),IF(D7&gt;3000,"",IFERROR(SMALL(Poles!F:F,K7),"")))</f>
        <v>26.079000050000001</v>
      </c>
      <c r="F7" s="97" t="str">
        <f t="shared" si="0"/>
        <v>2D</v>
      </c>
      <c r="G7" s="104" t="str">
        <f t="shared" si="1"/>
        <v/>
      </c>
      <c r="J7" s="139"/>
      <c r="K7" s="68">
        <v>6</v>
      </c>
    </row>
    <row r="8" spans="1:11">
      <c r="A8" s="22">
        <f>IFERROR(IF(INDEX(Poles!$A:$F,MATCH('Poles Results'!$E8,Poles!$F:$F,0),1)&gt;0,INDEX(Poles!$A:$F,MATCH('Poles Results'!$E8,Poles!$F:$F,0),1),""),"")</f>
        <v>7</v>
      </c>
      <c r="B8" s="95" t="str">
        <f>IFERROR(IF(INDEX(Poles!$A:$F,MATCH('Poles Results'!$E8,Poles!$F:$F,0),2)&gt;0,INDEX(Poles!$A:$F,MATCH('Poles Results'!$E8,Poles!$F:$F,0),2),""),"")</f>
        <v>Makenzee Kruger</v>
      </c>
      <c r="C8" s="95" t="str">
        <f>IFERROR(IF(INDEX(Poles!$A:$F,MATCH('Poles Results'!E8,Poles!$F:$F,0),3)&gt;0,INDEX(Poles!$A:$F,MATCH('Poles Results'!E8,Poles!$F:$F,0),3),""),"")</f>
        <v>Rein</v>
      </c>
      <c r="D8" s="96">
        <f>IFERROR(IF(AND(SMALL(Poles!F:F,K8)&gt;1000,SMALL(Poles!F:F,K8)&lt;3000),"nt",IF(SMALL(Poles!F:F,K8)&gt;3000,"",SMALL(Poles!F:F,K8))),"")</f>
        <v>26.97700008</v>
      </c>
      <c r="E8" s="130">
        <f>IF(D8="nt",IFERROR(SMALL(Poles!F:F,K8),""),IF(D8&gt;3000,"",IFERROR(SMALL(Poles!F:F,K8),"")))</f>
        <v>26.97700008</v>
      </c>
      <c r="F8" s="97" t="str">
        <f t="shared" si="0"/>
        <v>2D</v>
      </c>
      <c r="G8" s="104" t="str">
        <f t="shared" si="1"/>
        <v/>
      </c>
      <c r="J8" s="139"/>
      <c r="K8" s="68">
        <v>7</v>
      </c>
    </row>
    <row r="9" spans="1:11">
      <c r="A9" s="22">
        <f>IFERROR(IF(INDEX(Poles!$A:$F,MATCH('Poles Results'!$E9,Poles!$F:$F,0),1)&gt;0,INDEX(Poles!$A:$F,MATCH('Poles Results'!$E9,Poles!$F:$F,0),1),""),"")</f>
        <v>14</v>
      </c>
      <c r="B9" s="95" t="str">
        <f>IFERROR(IF(INDEX(Poles!$A:$F,MATCH('Poles Results'!$E9,Poles!$F:$F,0),2)&gt;0,INDEX(Poles!$A:$F,MATCH('Poles Results'!$E9,Poles!$F:$F,0),2),""),"")</f>
        <v>Makayla Cross</v>
      </c>
      <c r="C9" s="95" t="str">
        <f>IFERROR(IF(INDEX(Poles!$A:$F,MATCH('Poles Results'!E9,Poles!$F:$F,0),3)&gt;0,INDEX(Poles!$A:$F,MATCH('Poles Results'!E9,Poles!$F:$F,0),3),""),"")</f>
        <v>Rio</v>
      </c>
      <c r="D9" s="96">
        <f>IFERROR(IF(AND(SMALL(Poles!F:F,K9)&gt;1000,SMALL(Poles!F:F,K9)&lt;3000),"nt",IF(SMALL(Poles!F:F,K9)&gt;3000,"",SMALL(Poles!F:F,K9))),"")</f>
        <v>27.89000016</v>
      </c>
      <c r="E9" s="130">
        <f>IF(D9="nt",IFERROR(SMALL(Poles!F:F,K9),""),IF(D9&gt;3000,"",IFERROR(SMALL(Poles!F:F,K9),"")))</f>
        <v>27.89000016</v>
      </c>
      <c r="F9" s="97" t="str">
        <f t="shared" si="0"/>
        <v>3D</v>
      </c>
      <c r="G9" s="104" t="str">
        <f t="shared" si="1"/>
        <v>3D</v>
      </c>
      <c r="J9" s="139"/>
      <c r="K9" s="68">
        <v>8</v>
      </c>
    </row>
    <row r="10" spans="1:11">
      <c r="A10" s="22">
        <f>IFERROR(IF(INDEX(Poles!$A:$F,MATCH('Poles Results'!$E10,Poles!$F:$F,0),1)&gt;0,INDEX(Poles!$A:$F,MATCH('Poles Results'!$E10,Poles!$F:$F,0),1),""),"")</f>
        <v>11</v>
      </c>
      <c r="B10" s="95" t="str">
        <f>IFERROR(IF(INDEX(Poles!$A:$F,MATCH('Poles Results'!$E10,Poles!$F:$F,0),2)&gt;0,INDEX(Poles!$A:$F,MATCH('Poles Results'!$E10,Poles!$F:$F,0),2),""),"")</f>
        <v>Kacy Goehring</v>
      </c>
      <c r="C10" s="95" t="str">
        <f>IFERROR(IF(INDEX(Poles!$A:$F,MATCH('Poles Results'!E10,Poles!$F:$F,0),3)&gt;0,INDEX(Poles!$A:$F,MATCH('Poles Results'!E10,Poles!$F:$F,0),3),""),"")</f>
        <v>Lotto</v>
      </c>
      <c r="D10" s="96">
        <f>IFERROR(IF(AND(SMALL(Poles!F:F,K10)&gt;1000,SMALL(Poles!F:F,K10)&lt;3000),"nt",IF(SMALL(Poles!F:F,K10)&gt;3000,"",SMALL(Poles!F:F,K10))),"")</f>
        <v>27.94200013</v>
      </c>
      <c r="E10" s="130">
        <f>IF(D10="nt",IFERROR(SMALL(Poles!F:F,K10),""),IF(D10&gt;3000,"",IFERROR(SMALL(Poles!F:F,K10),"")))</f>
        <v>27.94200013</v>
      </c>
      <c r="F10" s="97" t="str">
        <f t="shared" si="0"/>
        <v>3D</v>
      </c>
      <c r="G10" s="104" t="str">
        <f t="shared" si="1"/>
        <v/>
      </c>
      <c r="J10" s="139"/>
      <c r="K10" s="68">
        <v>9</v>
      </c>
    </row>
    <row r="11" spans="1:11">
      <c r="A11" s="22">
        <f>IFERROR(IF(INDEX(Poles!$A:$F,MATCH('Poles Results'!$E11,Poles!$F:$F,0),1)&gt;0,INDEX(Poles!$A:$F,MATCH('Poles Results'!$E11,Poles!$F:$F,0),1),""),"")</f>
        <v>1</v>
      </c>
      <c r="B11" s="95" t="str">
        <f>IFERROR(IF(INDEX(Poles!$A:$F,MATCH('Poles Results'!$E11,Poles!$F:$F,0),2)&gt;0,INDEX(Poles!$A:$F,MATCH('Poles Results'!$E11,Poles!$F:$F,0),2),""),"")</f>
        <v>Tianna Doppenberg</v>
      </c>
      <c r="C11" s="95" t="str">
        <f>IFERROR(IF(INDEX(Poles!$A:$F,MATCH('Poles Results'!E11,Poles!$F:$F,0),3)&gt;0,INDEX(Poles!$A:$F,MATCH('Poles Results'!E11,Poles!$F:$F,0),3),""),"")</f>
        <v>Vegas</v>
      </c>
      <c r="D11" s="96">
        <f>IFERROR(IF(AND(SMALL(Poles!F:F,K11)&gt;1000,SMALL(Poles!F:F,K11)&lt;3000),"nt",IF(SMALL(Poles!F:F,K11)&gt;3000,"",SMALL(Poles!F:F,K11))),"")</f>
        <v>28.32500001</v>
      </c>
      <c r="E11" s="130">
        <f>IF(D11="nt",IFERROR(SMALL(Poles!F:F,K11),""),IF(D11&gt;3000,"",IFERROR(SMALL(Poles!F:F,K11),"")))</f>
        <v>28.32500001</v>
      </c>
      <c r="F11" s="97" t="str">
        <f t="shared" si="0"/>
        <v>3D</v>
      </c>
      <c r="G11" s="104" t="str">
        <f t="shared" si="1"/>
        <v/>
      </c>
      <c r="J11" s="139"/>
      <c r="K11" s="68">
        <v>10</v>
      </c>
    </row>
    <row r="12" spans="1:11">
      <c r="A12" s="22">
        <f>IFERROR(IF(INDEX(Poles!$A:$F,MATCH('Poles Results'!$E12,Poles!$F:$F,0),1)&gt;0,INDEX(Poles!$A:$F,MATCH('Poles Results'!$E12,Poles!$F:$F,0),1),""),"")</f>
        <v>10</v>
      </c>
      <c r="B12" s="95" t="str">
        <f>IFERROR(IF(INDEX(Poles!$A:$F,MATCH('Poles Results'!$E12,Poles!$F:$F,0),2)&gt;0,INDEX(Poles!$A:$F,MATCH('Poles Results'!$E12,Poles!$F:$F,0),2),""),"")</f>
        <v>Alison Zacharias</v>
      </c>
      <c r="C12" s="95" t="str">
        <f>IFERROR(IF(INDEX(Poles!$A:$F,MATCH('Poles Results'!E12,Poles!$F:$F,0),3)&gt;0,INDEX(Poles!$A:$F,MATCH('Poles Results'!E12,Poles!$F:$F,0),3),""),"")</f>
        <v>Uno</v>
      </c>
      <c r="D12" s="96">
        <f>IFERROR(IF(AND(SMALL(Poles!F:F,K12)&gt;1000,SMALL(Poles!F:F,K12)&lt;3000),"nt",IF(SMALL(Poles!F:F,K12)&gt;3000,"",SMALL(Poles!F:F,K12))),"")</f>
        <v>28.991000109999998</v>
      </c>
      <c r="E12" s="130">
        <f>IF(D12="nt",IFERROR(SMALL(Poles!F:F,K12),""),IF(D12&gt;3000,"",IFERROR(SMALL(Poles!F:F,K12),"")))</f>
        <v>28.991000109999998</v>
      </c>
      <c r="F12" s="97" t="str">
        <f t="shared" si="0"/>
        <v>3D</v>
      </c>
      <c r="G12" s="104" t="str">
        <f t="shared" si="1"/>
        <v/>
      </c>
      <c r="J12" s="139"/>
      <c r="K12" s="68">
        <v>11</v>
      </c>
    </row>
    <row r="13" spans="1:11">
      <c r="A13" s="22">
        <f>IFERROR(IF(INDEX(Poles!$A:$F,MATCH('Poles Results'!$E13,Poles!$F:$F,0),1)&gt;0,INDEX(Poles!$A:$F,MATCH('Poles Results'!$E13,Poles!$F:$F,0),1),""),"")</f>
        <v>13</v>
      </c>
      <c r="B13" s="95" t="str">
        <f>IFERROR(IF(INDEX(Poles!$A:$F,MATCH('Poles Results'!$E13,Poles!$F:$F,0),2)&gt;0,INDEX(Poles!$A:$F,MATCH('Poles Results'!$E13,Poles!$F:$F,0),2),""),"")</f>
        <v>Kacy Goehring</v>
      </c>
      <c r="C13" s="95" t="str">
        <f>IFERROR(IF(INDEX(Poles!$A:$F,MATCH('Poles Results'!E13,Poles!$F:$F,0),3)&gt;0,INDEX(Poles!$A:$F,MATCH('Poles Results'!E13,Poles!$F:$F,0),3),""),"")</f>
        <v>Sugar</v>
      </c>
      <c r="D13" s="96">
        <f>IFERROR(IF(AND(SMALL(Poles!F:F,K13)&gt;1000,SMALL(Poles!F:F,K13)&lt;3000),"nt",IF(SMALL(Poles!F:F,K13)&gt;3000,"",SMALL(Poles!F:F,K13))),"")</f>
        <v>29.992000150000003</v>
      </c>
      <c r="E13" s="130">
        <f>IF(D13="nt",IFERROR(SMALL(Poles!F:F,K13),""),IF(D13&gt;3000,"",IFERROR(SMALL(Poles!F:F,K13),"")))</f>
        <v>29.992000150000003</v>
      </c>
      <c r="F13" s="97" t="str">
        <f t="shared" si="0"/>
        <v>3D</v>
      </c>
      <c r="G13" s="104" t="str">
        <f t="shared" si="1"/>
        <v/>
      </c>
      <c r="J13" s="139"/>
      <c r="K13" s="68">
        <v>12</v>
      </c>
    </row>
    <row r="14" spans="1:11">
      <c r="A14" s="22">
        <f>IFERROR(IF(INDEX(Poles!$A:$F,MATCH('Poles Results'!$E14,Poles!$F:$F,0),1)&gt;0,INDEX(Poles!$A:$F,MATCH('Poles Results'!$E14,Poles!$F:$F,0),1),""),"")</f>
        <v>9</v>
      </c>
      <c r="B14" s="95" t="str">
        <f>IFERROR(IF(INDEX(Poles!$A:$F,MATCH('Poles Results'!$E14,Poles!$F:$F,0),2)&gt;0,INDEX(Poles!$A:$F,MATCH('Poles Results'!$E14,Poles!$F:$F,0),2),""),"")</f>
        <v>Anne Aamot</v>
      </c>
      <c r="C14" s="95" t="str">
        <f>IFERROR(IF(INDEX(Poles!$A:$F,MATCH('Poles Results'!E14,Poles!$F:$F,0),3)&gt;0,INDEX(Poles!$A:$F,MATCH('Poles Results'!E14,Poles!$F:$F,0),3),""),"")</f>
        <v>Devilina</v>
      </c>
      <c r="D14" s="96">
        <f>IFERROR(IF(AND(SMALL(Poles!F:F,K14)&gt;1000,SMALL(Poles!F:F,K14)&lt;3000),"nt",IF(SMALL(Poles!F:F,K14)&gt;3000,"",SMALL(Poles!F:F,K14))),"")</f>
        <v>30.103000100000003</v>
      </c>
      <c r="E14" s="130">
        <f>IF(D14="nt",IFERROR(SMALL(Poles!F:F,K14),""),IF(D14&gt;3000,"",IFERROR(SMALL(Poles!F:F,K14),"")))</f>
        <v>30.103000100000003</v>
      </c>
      <c r="F14" s="97" t="str">
        <f t="shared" si="0"/>
        <v>3D</v>
      </c>
      <c r="G14" s="104" t="str">
        <f t="shared" si="1"/>
        <v/>
      </c>
      <c r="J14" s="139"/>
      <c r="K14" s="68">
        <v>13</v>
      </c>
    </row>
    <row r="15" spans="1:11">
      <c r="A15" s="22">
        <f>IFERROR(IF(INDEX(Poles!$A:$F,MATCH('Poles Results'!$E15,Poles!$F:$F,0),1)&gt;0,INDEX(Poles!$A:$F,MATCH('Poles Results'!$E15,Poles!$F:$F,0),1),""),"")</f>
        <v>3</v>
      </c>
      <c r="B15" s="95" t="str">
        <f>IFERROR(IF(INDEX(Poles!$A:$F,MATCH('Poles Results'!$E15,Poles!$F:$F,0),2)&gt;0,INDEX(Poles!$A:$F,MATCH('Poles Results'!$E15,Poles!$F:$F,0),2),""),"")</f>
        <v>Londyn Mikkelson</v>
      </c>
      <c r="C15" s="95" t="str">
        <f>IFERROR(IF(INDEX(Poles!$A:$F,MATCH('Poles Results'!E15,Poles!$F:$F,0),3)&gt;0,INDEX(Poles!$A:$F,MATCH('Poles Results'!E15,Poles!$F:$F,0),3),""),"")</f>
        <v>Stella</v>
      </c>
      <c r="D15" s="96" t="str">
        <f>IFERROR(IF(AND(SMALL(Poles!F:F,K15)&gt;1000,SMALL(Poles!F:F,K15)&lt;3000),"nt",IF(SMALL(Poles!F:F,K15)&gt;3000,"",SMALL(Poles!F:F,K15))),"")</f>
        <v>nt</v>
      </c>
      <c r="E15" s="130">
        <f>IF(D15="nt",IFERROR(SMALL(Poles!F:F,K15),""),IF(D15&gt;3000,"",IFERROR(SMALL(Poles!F:F,K15),"")))</f>
        <v>1000.00000003</v>
      </c>
      <c r="F15" s="97" t="str">
        <f t="shared" si="0"/>
        <v/>
      </c>
      <c r="G15" s="104" t="str">
        <f t="shared" si="1"/>
        <v/>
      </c>
      <c r="J15" s="139"/>
      <c r="K15" s="68">
        <v>14</v>
      </c>
    </row>
    <row r="16" spans="1:11">
      <c r="A16" s="22" t="str">
        <f>IFERROR(IF(INDEX(Poles!$A:$F,MATCH('Poles Results'!$E16,Poles!$F:$F,0),1)&gt;0,INDEX(Poles!$A:$F,MATCH('Poles Results'!$E16,Poles!$F:$F,0),1),""),"")</f>
        <v/>
      </c>
      <c r="B16" s="95" t="str">
        <f>IFERROR(IF(INDEX(Poles!$A:$F,MATCH('Poles Results'!$E16,Poles!$F:$F,0),2)&gt;0,INDEX(Poles!$A:$F,MATCH('Poles Results'!$E16,Poles!$F:$F,0),2),""),"")</f>
        <v/>
      </c>
      <c r="C16" s="95" t="str">
        <f>IFERROR(IF(INDEX(Poles!$A:$F,MATCH('Poles Results'!E16,Poles!$F:$F,0),3)&gt;0,INDEX(Poles!$A:$F,MATCH('Poles Results'!E16,Poles!$F:$F,0),3),""),"")</f>
        <v/>
      </c>
      <c r="D16" s="96" t="str">
        <f>IFERROR(IF(AND(SMALL(Poles!F:F,K16)&gt;1000,SMALL(Poles!F:F,K16)&lt;3000),"nt",IF(SMALL(Poles!F:F,K16)&gt;3000,"",SMALL(Poles!F:F,K16))),"")</f>
        <v/>
      </c>
      <c r="E16" s="130" t="str">
        <f>IF(D16="nt",IFERROR(SMALL(Poles!F:F,K16),""),IF(D16&gt;3000,"",IFERROR(SMALL(Poles!F:F,K16),"")))</f>
        <v/>
      </c>
      <c r="F16" s="97" t="str">
        <f t="shared" si="0"/>
        <v/>
      </c>
      <c r="G16" s="104" t="str">
        <f t="shared" si="1"/>
        <v/>
      </c>
      <c r="J16" s="139"/>
      <c r="K16" s="68">
        <v>15</v>
      </c>
    </row>
    <row r="17" spans="1:11">
      <c r="A17" s="22" t="str">
        <f>IFERROR(IF(INDEX(Poles!$A:$F,MATCH('Poles Results'!$E17,Poles!$F:$F,0),1)&gt;0,INDEX(Poles!$A:$F,MATCH('Poles Results'!$E17,Poles!$F:$F,0),1),""),"")</f>
        <v/>
      </c>
      <c r="B17" s="95" t="str">
        <f>IFERROR(IF(INDEX(Poles!$A:$F,MATCH('Poles Results'!$E17,Poles!$F:$F,0),2)&gt;0,INDEX(Poles!$A:$F,MATCH('Poles Results'!$E17,Poles!$F:$F,0),2),""),"")</f>
        <v/>
      </c>
      <c r="C17" s="95" t="str">
        <f>IFERROR(IF(INDEX(Poles!$A:$F,MATCH('Poles Results'!E17,Poles!$F:$F,0),3)&gt;0,INDEX(Poles!$A:$F,MATCH('Poles Results'!E17,Poles!$F:$F,0),3),""),"")</f>
        <v/>
      </c>
      <c r="D17" s="96" t="str">
        <f>IFERROR(IF(AND(SMALL(Poles!F:F,K17)&gt;1000,SMALL(Poles!F:F,K17)&lt;3000),"nt",IF(SMALL(Poles!F:F,K17)&gt;3000,"",SMALL(Poles!F:F,K17))),"")</f>
        <v/>
      </c>
      <c r="E17" s="130" t="str">
        <f>IF(D17="nt",IFERROR(SMALL(Poles!F:F,K17),""),IF(D17&gt;3000,"",IFERROR(SMALL(Poles!F:F,K17),"")))</f>
        <v/>
      </c>
      <c r="F17" s="97" t="str">
        <f t="shared" si="0"/>
        <v/>
      </c>
      <c r="G17" s="104" t="str">
        <f t="shared" si="1"/>
        <v/>
      </c>
      <c r="J17" s="139"/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0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39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0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39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0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39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0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39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0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39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0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39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0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39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0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39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0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39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0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39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0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39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0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39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0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39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0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39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0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39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0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39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0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39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0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39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0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39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0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39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0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39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0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39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0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39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0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39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0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39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0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39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0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39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0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39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0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39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0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39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0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39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0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39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0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39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0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39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0" t="str">
        <f>IF(D52="nt",IFERROR(SMALL(Poles!F:F,K52),""),IF(D52&gt;3000,"",IFERROR(SMALL(Poles!F:F,K52),"")))</f>
        <v/>
      </c>
      <c r="G52" s="104" t="str">
        <f t="shared" si="1"/>
        <v/>
      </c>
      <c r="J52" s="139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0" t="str">
        <f>IF(D53="nt",IFERROR(SMALL(Poles!F:F,K53),""),IF(D53&gt;3000,"",IFERROR(SMALL(Poles!F:F,K53),"")))</f>
        <v/>
      </c>
      <c r="G53" s="104" t="str">
        <f t="shared" si="1"/>
        <v/>
      </c>
      <c r="J53" s="139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0" t="str">
        <f>IF(D54="nt",IFERROR(SMALL(Poles!F:F,K54),""),IF(D54&gt;3000,"",IFERROR(SMALL(Poles!F:F,K54),"")))</f>
        <v/>
      </c>
      <c r="G54" s="104" t="str">
        <f t="shared" si="1"/>
        <v/>
      </c>
      <c r="J54" s="139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0" t="str">
        <f>IF(D55="nt",IFERROR(SMALL(Poles!F:F,K55),""),IF(D55&gt;3000,"",IFERROR(SMALL(Poles!F:F,K55),"")))</f>
        <v/>
      </c>
      <c r="G55" s="104" t="str">
        <f t="shared" si="1"/>
        <v/>
      </c>
      <c r="J55" s="139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0" t="str">
        <f>IF(D56="nt",IFERROR(SMALL(Poles!F:F,K56),""),IF(D56&gt;3000,"",IFERROR(SMALL(Poles!F:F,K56),"")))</f>
        <v/>
      </c>
      <c r="G56" s="104" t="str">
        <f t="shared" si="1"/>
        <v/>
      </c>
      <c r="J56" s="139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0" t="str">
        <f>IF(D57="nt",IFERROR(SMALL(Poles!F:F,K57),""),IF(D57&gt;3000,"",IFERROR(SMALL(Poles!F:F,K57),"")))</f>
        <v/>
      </c>
      <c r="G57" s="104" t="str">
        <f t="shared" si="1"/>
        <v/>
      </c>
      <c r="J57" s="139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0" t="str">
        <f>IF(D58="nt",IFERROR(SMALL(Poles!F:F,K58),""),IF(D58&gt;3000,"",IFERROR(SMALL(Poles!F:F,K58),"")))</f>
        <v/>
      </c>
      <c r="G58" s="104" t="str">
        <f t="shared" si="1"/>
        <v/>
      </c>
      <c r="J58" s="139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0" t="str">
        <f>IF(D59="nt",IFERROR(SMALL(Poles!F:F,K59),""),IF(D59&gt;3000,"",IFERROR(SMALL(Poles!F:F,K59),"")))</f>
        <v/>
      </c>
      <c r="G59" s="104" t="str">
        <f t="shared" si="1"/>
        <v/>
      </c>
      <c r="J59" s="139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0" t="str">
        <f>IF(D60="nt",IFERROR(SMALL(Poles!F:F,K60),""),IF(D60&gt;3000,"",IFERROR(SMALL(Poles!F:F,K60),"")))</f>
        <v/>
      </c>
      <c r="G60" s="104" t="str">
        <f t="shared" si="1"/>
        <v/>
      </c>
      <c r="J60" s="139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0" t="str">
        <f>IF(D61="nt",IFERROR(SMALL(Poles!F:F,K61),""),IF(D61&gt;3000,"",IFERROR(SMALL(Poles!F:F,K61),"")))</f>
        <v/>
      </c>
      <c r="G61" s="104" t="str">
        <f t="shared" si="1"/>
        <v/>
      </c>
      <c r="J61" s="139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0" t="str">
        <f>IF(D62="nt",IFERROR(SMALL(Poles!F:F,K62),""),IF(D62&gt;3000,"",IFERROR(SMALL(Poles!F:F,K62),"")))</f>
        <v/>
      </c>
      <c r="G62" s="104" t="str">
        <f t="shared" si="1"/>
        <v/>
      </c>
      <c r="J62" s="139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0" t="str">
        <f>IF(D63="nt",IFERROR(SMALL(Poles!F:F,K63),""),IF(D63&gt;3000,"",IFERROR(SMALL(Poles!F:F,K63),"")))</f>
        <v/>
      </c>
      <c r="G63" s="104" t="str">
        <f t="shared" si="1"/>
        <v/>
      </c>
      <c r="J63" s="139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0" t="str">
        <f>IF(D64="nt",IFERROR(SMALL(Poles!F:F,K64),""),IF(D64&gt;3000,"",IFERROR(SMALL(Poles!F:F,K64),"")))</f>
        <v/>
      </c>
      <c r="G64" s="104" t="str">
        <f t="shared" si="1"/>
        <v/>
      </c>
      <c r="J64" s="139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0" t="str">
        <f>IF(D65="nt",IFERROR(SMALL(Poles!F:F,K65),""),IF(D65&gt;3000,"",IFERROR(SMALL(Poles!F:F,K65),"")))</f>
        <v/>
      </c>
      <c r="G65" s="104" t="str">
        <f t="shared" si="1"/>
        <v/>
      </c>
      <c r="J65" s="139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0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39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0" t="str">
        <f>IF(D67="nt",IFERROR(SMALL(Poles!F:F,K67),""),IF(D67&gt;3000,"",IFERROR(SMALL(Poles!F:F,K67),"")))</f>
        <v/>
      </c>
      <c r="G67" s="104" t="str">
        <f t="shared" si="3"/>
        <v/>
      </c>
      <c r="J67" s="139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0" t="str">
        <f>IF(D68="nt",IFERROR(SMALL(Poles!F:F,K68),""),IF(D68&gt;3000,"",IFERROR(SMALL(Poles!F:F,K68),"")))</f>
        <v/>
      </c>
      <c r="G68" s="104" t="str">
        <f t="shared" si="3"/>
        <v/>
      </c>
      <c r="J68" s="139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0" t="str">
        <f>IF(D69="nt",IFERROR(SMALL(Poles!F:F,K69),""),IF(D69&gt;3000,"",IFERROR(SMALL(Poles!F:F,K69),"")))</f>
        <v/>
      </c>
      <c r="G69" s="104" t="str">
        <f t="shared" si="3"/>
        <v/>
      </c>
      <c r="J69" s="139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0" t="str">
        <f>IF(D70="nt",IFERROR(SMALL(Poles!F:F,K70),""),IF(D70&gt;3000,"",IFERROR(SMALL(Poles!F:F,K70),"")))</f>
        <v/>
      </c>
      <c r="G70" s="104" t="str">
        <f t="shared" si="3"/>
        <v/>
      </c>
      <c r="J70" s="139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0" t="str">
        <f>IF(D71="nt",IFERROR(SMALL(Poles!F:F,K71),""),IF(D71&gt;3000,"",IFERROR(SMALL(Poles!F:F,K71),"")))</f>
        <v/>
      </c>
      <c r="G71" s="104" t="str">
        <f t="shared" si="3"/>
        <v/>
      </c>
      <c r="J71" s="139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0" t="str">
        <f>IF(D72="nt",IFERROR(SMALL(Poles!F:F,K72),""),IF(D72&gt;3000,"",IFERROR(SMALL(Poles!F:F,K72),"")))</f>
        <v/>
      </c>
      <c r="G72" s="104" t="str">
        <f t="shared" si="3"/>
        <v/>
      </c>
      <c r="J72" s="139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0" t="str">
        <f>IF(D73="nt",IFERROR(SMALL(Poles!F:F,K73),""),IF(D73&gt;3000,"",IFERROR(SMALL(Poles!F:F,K73),"")))</f>
        <v/>
      </c>
      <c r="G73" s="104" t="str">
        <f t="shared" si="3"/>
        <v/>
      </c>
      <c r="J73" s="139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0" t="str">
        <f>IF(D74="nt",IFERROR(SMALL(Poles!F:F,K74),""),IF(D74&gt;3000,"",IFERROR(SMALL(Poles!F:F,K74),"")))</f>
        <v/>
      </c>
      <c r="G74" s="104" t="str">
        <f t="shared" si="3"/>
        <v/>
      </c>
      <c r="J74" s="139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0" t="str">
        <f>IF(D75="nt",IFERROR(SMALL(Poles!F:F,K75),""),IF(D75&gt;3000,"",IFERROR(SMALL(Poles!F:F,K75),"")))</f>
        <v/>
      </c>
      <c r="G75" s="104" t="str">
        <f t="shared" si="3"/>
        <v/>
      </c>
      <c r="J75" s="139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0" t="str">
        <f>IF(D76="nt",IFERROR(SMALL(Poles!F:F,K76),""),IF(D76&gt;3000,"",IFERROR(SMALL(Poles!F:F,K76),"")))</f>
        <v/>
      </c>
      <c r="G76" s="104" t="str">
        <f t="shared" si="3"/>
        <v/>
      </c>
      <c r="J76" s="139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0" t="str">
        <f>IF(D77="nt",IFERROR(SMALL(Poles!F:F,K77),""),IF(D77&gt;3000,"",IFERROR(SMALL(Poles!F:F,K77),"")))</f>
        <v/>
      </c>
      <c r="G77" s="104" t="str">
        <f t="shared" si="3"/>
        <v/>
      </c>
      <c r="J77" s="139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0" t="str">
        <f>IF(D78="nt",IFERROR(SMALL(Poles!F:F,K78),""),IF(D78&gt;3000,"",IFERROR(SMALL(Poles!F:F,K78),"")))</f>
        <v/>
      </c>
      <c r="G78" s="104" t="str">
        <f t="shared" si="3"/>
        <v/>
      </c>
      <c r="J78" s="139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0" t="str">
        <f>IF(D79="nt",IFERROR(SMALL(Poles!F:F,K79),""),IF(D79&gt;3000,"",IFERROR(SMALL(Poles!F:F,K79),"")))</f>
        <v/>
      </c>
      <c r="G79" s="104" t="str">
        <f t="shared" si="3"/>
        <v/>
      </c>
      <c r="J79" s="139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0" t="str">
        <f>IF(D80="nt",IFERROR(SMALL(Poles!F:F,K80),""),IF(D80&gt;3000,"",IFERROR(SMALL(Poles!F:F,K80),"")))</f>
        <v/>
      </c>
      <c r="G80" s="104" t="str">
        <f t="shared" si="3"/>
        <v/>
      </c>
      <c r="J80" s="139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0" t="str">
        <f>IF(D81="nt",IFERROR(SMALL(Poles!F:F,K81),""),IF(D81&gt;3000,"",IFERROR(SMALL(Poles!F:F,K81),"")))</f>
        <v/>
      </c>
      <c r="G81" s="104" t="str">
        <f t="shared" si="3"/>
        <v/>
      </c>
      <c r="J81" s="139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0" t="str">
        <f>IF(D82="nt",IFERROR(SMALL(Poles!F:F,K82),""),IF(D82&gt;3000,"",IFERROR(SMALL(Poles!F:F,K82),"")))</f>
        <v/>
      </c>
      <c r="G82" s="104" t="str">
        <f t="shared" si="3"/>
        <v/>
      </c>
      <c r="J82" s="139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0" t="str">
        <f>IF(D83="nt",IFERROR(SMALL(Poles!F:F,K83),""),IF(D83&gt;3000,"",IFERROR(SMALL(Poles!F:F,K83),"")))</f>
        <v/>
      </c>
      <c r="G83" s="104" t="str">
        <f t="shared" si="3"/>
        <v/>
      </c>
      <c r="J83" s="139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0" t="str">
        <f>IF(D84="nt",IFERROR(SMALL(Poles!F:F,K84),""),IF(D84&gt;3000,"",IFERROR(SMALL(Poles!F:F,K84),"")))</f>
        <v/>
      </c>
      <c r="G84" s="104" t="str">
        <f t="shared" si="3"/>
        <v/>
      </c>
      <c r="J84" s="139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0" t="str">
        <f>IF(D85="nt",IFERROR(SMALL(Poles!F:F,K85),""),IF(D85&gt;3000,"",IFERROR(SMALL(Poles!F:F,K85),"")))</f>
        <v/>
      </c>
      <c r="G85" s="104" t="str">
        <f t="shared" si="3"/>
        <v/>
      </c>
      <c r="J85" s="139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0" t="str">
        <f>IF(D86="nt",IFERROR(SMALL(Poles!F:F,K86),""),IF(D86&gt;3000,"",IFERROR(SMALL(Poles!F:F,K86),"")))</f>
        <v/>
      </c>
      <c r="G86" s="104" t="str">
        <f t="shared" si="3"/>
        <v/>
      </c>
      <c r="J86" s="139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0" t="str">
        <f>IF(D87="nt",IFERROR(SMALL(Poles!F:F,K87),""),IF(D87&gt;3000,"",IFERROR(SMALL(Poles!F:F,K87),"")))</f>
        <v/>
      </c>
      <c r="G87" s="104" t="str">
        <f t="shared" si="3"/>
        <v/>
      </c>
      <c r="J87" s="139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0" t="str">
        <f>IF(D88="nt",IFERROR(SMALL(Poles!F:F,K88),""),IF(D88&gt;3000,"",IFERROR(SMALL(Poles!F:F,K88),"")))</f>
        <v/>
      </c>
      <c r="G88" s="104" t="str">
        <f t="shared" si="3"/>
        <v/>
      </c>
      <c r="J88" s="139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0" t="str">
        <f>IF(D89="nt",IFERROR(SMALL(Poles!F:F,K89),""),IF(D89&gt;3000,"",IFERROR(SMALL(Poles!F:F,K89),"")))</f>
        <v/>
      </c>
      <c r="G89" s="104" t="str">
        <f t="shared" si="3"/>
        <v/>
      </c>
      <c r="J89" s="139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0" t="str">
        <f>IF(D90="nt",IFERROR(SMALL(Poles!F:F,K90),""),IF(D90&gt;3000,"",IFERROR(SMALL(Poles!F:F,K90),"")))</f>
        <v/>
      </c>
      <c r="G90" s="104" t="str">
        <f t="shared" si="3"/>
        <v/>
      </c>
      <c r="J90" s="139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0" t="str">
        <f>IF(D91="nt",IFERROR(SMALL(Poles!F:F,K91),""),IF(D91&gt;3000,"",IFERROR(SMALL(Poles!F:F,K91),"")))</f>
        <v/>
      </c>
      <c r="G91" s="104" t="str">
        <f t="shared" si="3"/>
        <v/>
      </c>
      <c r="J91" s="139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0" t="str">
        <f>IF(D92="nt",IFERROR(SMALL(Poles!F:F,K92),""),IF(D92&gt;3000,"",IFERROR(SMALL(Poles!F:F,K92),"")))</f>
        <v/>
      </c>
      <c r="G92" s="104" t="str">
        <f t="shared" si="3"/>
        <v/>
      </c>
      <c r="J92" s="139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0" t="str">
        <f>IF(D93="nt",IFERROR(SMALL(Poles!F:F,K93),""),IF(D93&gt;3000,"",IFERROR(SMALL(Poles!F:F,K93),"")))</f>
        <v/>
      </c>
      <c r="G93" s="104" t="str">
        <f t="shared" si="3"/>
        <v/>
      </c>
      <c r="J93" s="139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0" t="str">
        <f>IF(D94="nt",IFERROR(SMALL(Poles!F:F,K94),""),IF(D94&gt;3000,"",IFERROR(SMALL(Poles!F:F,K94),"")))</f>
        <v/>
      </c>
      <c r="G94" s="104" t="str">
        <f t="shared" si="3"/>
        <v/>
      </c>
      <c r="J94" s="139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0" t="str">
        <f>IF(D95="nt",IFERROR(SMALL(Poles!F:F,K95),""),IF(D95&gt;3000,"",IFERROR(SMALL(Poles!F:F,K95),"")))</f>
        <v/>
      </c>
      <c r="G95" s="104" t="str">
        <f t="shared" si="3"/>
        <v/>
      </c>
      <c r="J95" s="139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0" t="str">
        <f>IF(D96="nt",IFERROR(SMALL(Poles!F:F,K96),""),IF(D96&gt;3000,"",IFERROR(SMALL(Poles!F:F,K96),"")))</f>
        <v/>
      </c>
      <c r="G96" s="104" t="str">
        <f t="shared" si="3"/>
        <v/>
      </c>
      <c r="J96" s="139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0" t="str">
        <f>IF(D97="nt",IFERROR(SMALL(Poles!F:F,K97),""),IF(D97&gt;3000,"",IFERROR(SMALL(Poles!F:F,K97),"")))</f>
        <v/>
      </c>
      <c r="G97" s="104" t="str">
        <f t="shared" si="3"/>
        <v/>
      </c>
      <c r="J97" s="139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0" t="str">
        <f>IF(D98="nt",IFERROR(SMALL(Poles!F:F,K98),""),IF(D98&gt;3000,"",IFERROR(SMALL(Poles!F:F,K98),"")))</f>
        <v/>
      </c>
      <c r="G98" s="104" t="str">
        <f t="shared" si="3"/>
        <v/>
      </c>
      <c r="J98" s="139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0" t="str">
        <f>IF(D99="nt",IFERROR(SMALL(Poles!F:F,K99),""),IF(D99&gt;3000,"",IFERROR(SMALL(Poles!F:F,K99),"")))</f>
        <v/>
      </c>
      <c r="G99" s="104" t="str">
        <f t="shared" si="3"/>
        <v/>
      </c>
      <c r="J99" s="139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0" t="str">
        <f>IF(D100="nt",IFERROR(SMALL(Poles!F:F,K100),""),IF(D100&gt;3000,"",IFERROR(SMALL(Poles!F:F,K100),"")))</f>
        <v/>
      </c>
      <c r="G100" s="104" t="str">
        <f t="shared" si="3"/>
        <v/>
      </c>
      <c r="J100" s="139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0" t="str">
        <f>IF(D101="nt",IFERROR(SMALL(Poles!F:F,K101),""),IF(D101&gt;3000,"",IFERROR(SMALL(Poles!F:F,K101),"")))</f>
        <v/>
      </c>
      <c r="G101" s="104" t="str">
        <f t="shared" si="3"/>
        <v/>
      </c>
      <c r="J101" s="139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0" t="str">
        <f>IF(D102="nt",IFERROR(SMALL(Poles!F:F,K102),""),IF(D102&gt;3000,"",IFERROR(SMALL(Poles!F:F,K102),"")))</f>
        <v/>
      </c>
      <c r="G102" s="104" t="str">
        <f t="shared" si="3"/>
        <v/>
      </c>
      <c r="J102" s="139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0" t="str">
        <f>IF(D103="nt",IFERROR(SMALL(Poles!F:F,K103),""),IF(D103&gt;3000,"",IFERROR(SMALL(Poles!F:F,K103),"")))</f>
        <v/>
      </c>
      <c r="G103" s="104" t="str">
        <f t="shared" si="3"/>
        <v/>
      </c>
      <c r="J103" s="139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0" t="str">
        <f>IF(D104="nt",IFERROR(SMALL(Poles!F:F,K104),""),IF(D104&gt;3000,"",IFERROR(SMALL(Poles!F:F,K104),"")))</f>
        <v/>
      </c>
      <c r="G104" s="104" t="str">
        <f t="shared" si="3"/>
        <v/>
      </c>
      <c r="J104" s="139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0" t="str">
        <f>IF(D105="nt",IFERROR(SMALL(Poles!F:F,K105),""),IF(D105&gt;3000,"",IFERROR(SMALL(Poles!F:F,K105),"")))</f>
        <v/>
      </c>
      <c r="G105" s="104" t="str">
        <f t="shared" si="3"/>
        <v/>
      </c>
      <c r="J105" s="139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0" t="str">
        <f>IF(D106="nt",IFERROR(SMALL(Poles!F:F,K106),""),IF(D106&gt;3000,"",IFERROR(SMALL(Poles!F:F,K106),"")))</f>
        <v/>
      </c>
      <c r="G106" s="104" t="str">
        <f t="shared" si="3"/>
        <v/>
      </c>
      <c r="J106" s="139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0" t="str">
        <f>IF(D107="nt",IFERROR(SMALL(Poles!F:F,K107),""),IF(D107&gt;3000,"",IFERROR(SMALL(Poles!F:F,K107),"")))</f>
        <v/>
      </c>
      <c r="G107" s="104" t="str">
        <f t="shared" si="3"/>
        <v/>
      </c>
      <c r="J107" s="139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0" t="str">
        <f>IF(D108="nt",IFERROR(SMALL(Poles!F:F,K108),""),IF(D108&gt;3000,"",IFERROR(SMALL(Poles!F:F,K108),"")))</f>
        <v/>
      </c>
      <c r="G108" s="104" t="str">
        <f t="shared" si="3"/>
        <v/>
      </c>
      <c r="J108" s="139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0" t="str">
        <f>IF(D109="nt",IFERROR(SMALL(Poles!F:F,K109),""),IF(D109&gt;3000,"",IFERROR(SMALL(Poles!F:F,K109),"")))</f>
        <v/>
      </c>
      <c r="G109" s="104" t="str">
        <f t="shared" si="3"/>
        <v/>
      </c>
      <c r="J109" s="139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0" t="str">
        <f>IF(D110="nt",IFERROR(SMALL(Poles!F:F,K110),""),IF(D110&gt;3000,"",IFERROR(SMALL(Poles!F:F,K110),"")))</f>
        <v/>
      </c>
      <c r="G110" s="104" t="str">
        <f t="shared" si="3"/>
        <v/>
      </c>
      <c r="J110" s="139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0" t="str">
        <f>IF(D111="nt",IFERROR(SMALL(Poles!F:F,K111),""),IF(D111&gt;3000,"",IFERROR(SMALL(Poles!F:F,K111),"")))</f>
        <v/>
      </c>
      <c r="G111" s="104" t="str">
        <f t="shared" si="3"/>
        <v/>
      </c>
      <c r="J111" s="139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0" t="str">
        <f>IF(D112="nt",IFERROR(SMALL(Poles!F:F,K112),""),IF(D112&gt;3000,"",IFERROR(SMALL(Poles!F:F,K112),"")))</f>
        <v/>
      </c>
      <c r="G112" s="104" t="str">
        <f t="shared" si="3"/>
        <v/>
      </c>
      <c r="J112" s="139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0" t="str">
        <f>IF(D113="nt",IFERROR(SMALL(Poles!F:F,K113),""),IF(D113&gt;3000,"",IFERROR(SMALL(Poles!F:F,K113),"")))</f>
        <v/>
      </c>
      <c r="G113" s="104" t="str">
        <f t="shared" si="3"/>
        <v/>
      </c>
      <c r="J113" s="139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0" t="str">
        <f>IF(D114="nt",IFERROR(SMALL(Poles!F:F,K114),""),IF(D114&gt;3000,"",IFERROR(SMALL(Poles!F:F,K114),"")))</f>
        <v/>
      </c>
      <c r="G114" s="104" t="str">
        <f t="shared" si="3"/>
        <v/>
      </c>
      <c r="J114" s="139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0" t="str">
        <f>IF(D115="nt",IFERROR(SMALL(Poles!F:F,K115),""),IF(D115&gt;3000,"",IFERROR(SMALL(Poles!F:F,K115),"")))</f>
        <v/>
      </c>
      <c r="G115" s="104" t="str">
        <f t="shared" si="3"/>
        <v/>
      </c>
      <c r="J115" s="139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0" t="str">
        <f>IF(D116="nt",IFERROR(SMALL(Poles!F:F,K116),""),IF(D116&gt;3000,"",IFERROR(SMALL(Poles!F:F,K116),"")))</f>
        <v/>
      </c>
      <c r="G116" s="104" t="str">
        <f t="shared" si="3"/>
        <v/>
      </c>
      <c r="J116" s="139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0" t="str">
        <f>IF(D117="nt",IFERROR(SMALL(Poles!F:F,K117),""),IF(D117&gt;3000,"",IFERROR(SMALL(Poles!F:F,K117),"")))</f>
        <v/>
      </c>
      <c r="G117" s="104" t="str">
        <f t="shared" si="3"/>
        <v/>
      </c>
      <c r="J117" s="139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0" t="str">
        <f>IF(D118="nt",IFERROR(SMALL(Poles!F:F,K118),""),IF(D118&gt;3000,"",IFERROR(SMALL(Poles!F:F,K118),"")))</f>
        <v/>
      </c>
      <c r="G118" s="104" t="str">
        <f t="shared" si="3"/>
        <v/>
      </c>
      <c r="J118" s="139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0" t="str">
        <f>IF(D119="nt",IFERROR(SMALL(Poles!F:F,K119),""),IF(D119&gt;3000,"",IFERROR(SMALL(Poles!F:F,K119),"")))</f>
        <v/>
      </c>
      <c r="G119" s="104" t="str">
        <f t="shared" si="3"/>
        <v/>
      </c>
      <c r="J119" s="139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0" t="str">
        <f>IF(D120="nt",IFERROR(SMALL(Poles!F:F,K120),""),IF(D120&gt;3000,"",IFERROR(SMALL(Poles!F:F,K120),"")))</f>
        <v/>
      </c>
      <c r="G120" s="104" t="str">
        <f t="shared" si="3"/>
        <v/>
      </c>
      <c r="J120" s="139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0" t="str">
        <f>IF(D121="nt",IFERROR(SMALL(Poles!F:F,K121),""),IF(D121&gt;3000,"",IFERROR(SMALL(Poles!F:F,K121),"")))</f>
        <v/>
      </c>
      <c r="G121" s="104" t="str">
        <f t="shared" si="3"/>
        <v/>
      </c>
      <c r="J121" s="139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0" t="str">
        <f>IF(D122="nt",IFERROR(SMALL(Poles!F:F,K122),""),IF(D122&gt;3000,"",IFERROR(SMALL(Poles!F:F,K122),"")))</f>
        <v/>
      </c>
      <c r="G122" s="104" t="str">
        <f t="shared" si="3"/>
        <v/>
      </c>
      <c r="J122" s="139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0" t="str">
        <f>IF(D123="nt",IFERROR(SMALL(Poles!F:F,K123),""),IF(D123&gt;3000,"",IFERROR(SMALL(Poles!F:F,K123),"")))</f>
        <v/>
      </c>
      <c r="G123" s="104" t="str">
        <f t="shared" si="3"/>
        <v/>
      </c>
      <c r="J123" s="139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0" t="str">
        <f>IF(D124="nt",IFERROR(SMALL(Poles!F:F,K124),""),IF(D124&gt;3000,"",IFERROR(SMALL(Poles!F:F,K124),"")))</f>
        <v/>
      </c>
      <c r="G124" s="104" t="str">
        <f t="shared" si="3"/>
        <v/>
      </c>
      <c r="J124" s="139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0" t="str">
        <f>IF(D125="nt",IFERROR(SMALL(Poles!F:F,K125),""),IF(D125&gt;3000,"",IFERROR(SMALL(Poles!F:F,K125),"")))</f>
        <v/>
      </c>
      <c r="G125" s="104" t="str">
        <f t="shared" si="3"/>
        <v/>
      </c>
      <c r="J125" s="139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0" t="str">
        <f>IF(D126="nt",IFERROR(SMALL(Poles!F:F,K126),""),IF(D126&gt;3000,"",IFERROR(SMALL(Poles!F:F,K126),"")))</f>
        <v/>
      </c>
      <c r="G126" s="104" t="str">
        <f t="shared" si="3"/>
        <v/>
      </c>
      <c r="J126" s="139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0" t="str">
        <f>IF(D127="nt",IFERROR(SMALL(Poles!F:F,K127),""),IF(D127&gt;3000,"",IFERROR(SMALL(Poles!F:F,K127),"")))</f>
        <v/>
      </c>
      <c r="G127" s="104" t="str">
        <f t="shared" si="3"/>
        <v/>
      </c>
      <c r="J127" s="139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0" t="str">
        <f>IF(D128="nt",IFERROR(SMALL(Poles!F:F,K128),""),IF(D128&gt;3000,"",IFERROR(SMALL(Poles!F:F,K128),"")))</f>
        <v/>
      </c>
      <c r="G128" s="104" t="str">
        <f t="shared" si="3"/>
        <v/>
      </c>
      <c r="J128" s="139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0" t="str">
        <f>IF(D129="nt",IFERROR(SMALL(Poles!F:F,K129),""),IF(D129&gt;3000,"",IFERROR(SMALL(Poles!F:F,K129),"")))</f>
        <v/>
      </c>
      <c r="G129" s="104" t="str">
        <f t="shared" si="3"/>
        <v/>
      </c>
      <c r="J129" s="139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0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39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0" t="str">
        <f>IF(D131="nt",IFERROR(SMALL(Poles!F:F,K131),""),IF(D131&gt;3000,"",IFERROR(SMALL(Poles!F:F,K131),"")))</f>
        <v/>
      </c>
      <c r="G131" s="104" t="str">
        <f t="shared" si="4"/>
        <v/>
      </c>
      <c r="J131" s="139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0" t="str">
        <f>IF(D132="nt",IFERROR(SMALL(Poles!F:F,K132),""),IF(D132&gt;3000,"",IFERROR(SMALL(Poles!F:F,K132),"")))</f>
        <v/>
      </c>
      <c r="G132" s="104" t="str">
        <f t="shared" si="4"/>
        <v/>
      </c>
      <c r="J132" s="139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0" t="str">
        <f>IF(D133="nt",IFERROR(SMALL(Poles!F:F,K133),""),IF(D133&gt;3000,"",IFERROR(SMALL(Poles!F:F,K133),"")))</f>
        <v/>
      </c>
      <c r="G133" s="104" t="str">
        <f t="shared" si="4"/>
        <v/>
      </c>
      <c r="J133" s="139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0" t="str">
        <f>IF(D134="nt",IFERROR(SMALL(Poles!F:F,K134),""),IF(D134&gt;3000,"",IFERROR(SMALL(Poles!F:F,K134),"")))</f>
        <v/>
      </c>
      <c r="G134" s="104" t="str">
        <f t="shared" si="4"/>
        <v/>
      </c>
      <c r="J134" s="139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0" t="str">
        <f>IF(D135="nt",IFERROR(SMALL(Poles!F:F,K135),""),IF(D135&gt;3000,"",IFERROR(SMALL(Poles!F:F,K135),"")))</f>
        <v/>
      </c>
      <c r="G135" s="104" t="str">
        <f t="shared" si="4"/>
        <v/>
      </c>
      <c r="J135" s="139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0" t="str">
        <f>IF(D136="nt",IFERROR(SMALL(Poles!F:F,K136),""),IF(D136&gt;3000,"",IFERROR(SMALL(Poles!F:F,K136),"")))</f>
        <v/>
      </c>
      <c r="G136" s="104" t="str">
        <f t="shared" si="4"/>
        <v/>
      </c>
      <c r="J136" s="139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0" t="str">
        <f>IF(D137="nt",IFERROR(SMALL(Poles!F:F,K137),""),IF(D137&gt;3000,"",IFERROR(SMALL(Poles!F:F,K137),"")))</f>
        <v/>
      </c>
      <c r="G137" s="104" t="str">
        <f t="shared" si="4"/>
        <v/>
      </c>
      <c r="J137" s="139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0" t="str">
        <f>IF(D138="nt",IFERROR(SMALL(Poles!F:F,K138),""),IF(D138&gt;3000,"",IFERROR(SMALL(Poles!F:F,K138),"")))</f>
        <v/>
      </c>
      <c r="G138" s="104" t="str">
        <f t="shared" si="4"/>
        <v/>
      </c>
      <c r="J138" s="139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0" t="str">
        <f>IF(D139="nt",IFERROR(SMALL(Poles!F:F,K139),""),IF(D139&gt;3000,"",IFERROR(SMALL(Poles!F:F,K139),"")))</f>
        <v/>
      </c>
      <c r="G139" s="104" t="str">
        <f t="shared" si="4"/>
        <v/>
      </c>
      <c r="J139" s="139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0" t="str">
        <f>IF(D140="nt",IFERROR(SMALL(Poles!F:F,K140),""),IF(D140&gt;3000,"",IFERROR(SMALL(Poles!F:F,K140),"")))</f>
        <v/>
      </c>
      <c r="G140" s="104" t="str">
        <f t="shared" si="4"/>
        <v/>
      </c>
      <c r="J140" s="139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0" t="str">
        <f>IF(D141="nt",IFERROR(SMALL(Poles!F:F,K141),""),IF(D141&gt;3000,"",IFERROR(SMALL(Poles!F:F,K141),"")))</f>
        <v/>
      </c>
      <c r="G141" s="104" t="str">
        <f t="shared" si="4"/>
        <v/>
      </c>
      <c r="J141" s="139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0" t="str">
        <f>IF(D142="nt",IFERROR(SMALL(Poles!F:F,K142),""),IF(D142&gt;3000,"",IFERROR(SMALL(Poles!F:F,K142),"")))</f>
        <v/>
      </c>
      <c r="G142" s="104" t="str">
        <f t="shared" si="4"/>
        <v/>
      </c>
      <c r="J142" s="139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0" t="str">
        <f>IF(D143="nt",IFERROR(SMALL(Poles!F:F,K143),""),IF(D143&gt;3000,"",IFERROR(SMALL(Poles!F:F,K143),"")))</f>
        <v/>
      </c>
      <c r="G143" s="104" t="str">
        <f t="shared" si="4"/>
        <v/>
      </c>
      <c r="J143" s="139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0" t="str">
        <f>IF(D144="nt",IFERROR(SMALL(Poles!F:F,K144),""),IF(D144&gt;3000,"",IFERROR(SMALL(Poles!F:F,K144),"")))</f>
        <v/>
      </c>
      <c r="G144" s="104" t="str">
        <f t="shared" si="4"/>
        <v/>
      </c>
      <c r="J144" s="139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0" t="str">
        <f>IF(D145="nt",IFERROR(SMALL(Poles!F:F,K145),""),IF(D145&gt;3000,"",IFERROR(SMALL(Poles!F:F,K145),"")))</f>
        <v/>
      </c>
      <c r="G145" s="104" t="str">
        <f t="shared" si="4"/>
        <v/>
      </c>
      <c r="J145" s="139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0" t="str">
        <f>IF(D146="nt",IFERROR(SMALL(Poles!F:F,K146),""),IF(D146&gt;3000,"",IFERROR(SMALL(Poles!F:F,K146),"")))</f>
        <v/>
      </c>
      <c r="G146" s="104" t="str">
        <f t="shared" si="4"/>
        <v/>
      </c>
      <c r="J146" s="139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0" t="str">
        <f>IF(D147="nt",IFERROR(SMALL(Poles!F:F,K147),""),IF(D147&gt;3000,"",IFERROR(SMALL(Poles!F:F,K147),"")))</f>
        <v/>
      </c>
      <c r="G147" s="104" t="str">
        <f t="shared" si="4"/>
        <v/>
      </c>
      <c r="J147" s="139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0" t="str">
        <f>IF(D148="nt",IFERROR(SMALL(Poles!F:F,K148),""),IF(D148&gt;3000,"",IFERROR(SMALL(Poles!F:F,K148),"")))</f>
        <v/>
      </c>
      <c r="G148" s="104" t="str">
        <f t="shared" si="4"/>
        <v/>
      </c>
      <c r="J148" s="139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0" t="str">
        <f>IF(D149="nt",IFERROR(SMALL(Poles!F:F,K149),""),IF(D149&gt;3000,"",IFERROR(SMALL(Poles!F:F,K149),"")))</f>
        <v/>
      </c>
      <c r="G149" s="104" t="str">
        <f t="shared" si="4"/>
        <v/>
      </c>
      <c r="J149" s="139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0" t="str">
        <f>IF(D150="nt",IFERROR(SMALL(Poles!F:F,K150),""),IF(D150&gt;3000,"",IFERROR(SMALL(Poles!F:F,K150),"")))</f>
        <v/>
      </c>
      <c r="G150" s="104" t="str">
        <f t="shared" si="4"/>
        <v/>
      </c>
      <c r="J150" s="139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0" t="str">
        <f>IF(D151="nt",IFERROR(SMALL(Poles!F:F,K151),""),IF(D151&gt;3000,"",IFERROR(SMALL(Poles!F:F,K151),"")))</f>
        <v/>
      </c>
      <c r="G151" s="104" t="str">
        <f t="shared" si="4"/>
        <v/>
      </c>
      <c r="J151" s="139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0" t="str">
        <f>IF(D152="nt",IFERROR(SMALL(Poles!F:F,K152),""),IF(D152&gt;3000,"",IFERROR(SMALL(Poles!F:F,K152),"")))</f>
        <v/>
      </c>
      <c r="G152" s="104" t="str">
        <f t="shared" si="4"/>
        <v/>
      </c>
      <c r="J152" s="139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0" t="str">
        <f>IF(D153="nt",IFERROR(SMALL(Poles!F:F,K153),""),IF(D153&gt;3000,"",IFERROR(SMALL(Poles!F:F,K153),"")))</f>
        <v/>
      </c>
      <c r="G153" s="104" t="str">
        <f t="shared" si="4"/>
        <v/>
      </c>
      <c r="J153" s="139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0" t="str">
        <f>IF(D154="nt",IFERROR(SMALL(Poles!F:F,K154),""),IF(D154&gt;3000,"",IFERROR(SMALL(Poles!F:F,K154),"")))</f>
        <v/>
      </c>
      <c r="G154" s="104" t="str">
        <f t="shared" si="4"/>
        <v/>
      </c>
      <c r="J154" s="139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0" t="str">
        <f>IF(D155="nt",IFERROR(SMALL(Poles!F:F,K155),""),IF(D155&gt;3000,"",IFERROR(SMALL(Poles!F:F,K155),"")))</f>
        <v/>
      </c>
      <c r="G155" s="104" t="str">
        <f t="shared" si="4"/>
        <v/>
      </c>
      <c r="J155" s="139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0" t="str">
        <f>IF(D156="nt",IFERROR(SMALL(Poles!F:F,K156),""),IF(D156&gt;3000,"",IFERROR(SMALL(Poles!F:F,K156),"")))</f>
        <v/>
      </c>
      <c r="G156" s="104" t="str">
        <f t="shared" si="4"/>
        <v/>
      </c>
      <c r="J156" s="139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0" t="str">
        <f>IF(D157="nt",IFERROR(SMALL(Poles!F:F,K157),""),IF(D157&gt;3000,"",IFERROR(SMALL(Poles!F:F,K157),"")))</f>
        <v/>
      </c>
      <c r="G157" s="104" t="str">
        <f t="shared" si="4"/>
        <v/>
      </c>
      <c r="J157" s="139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0" t="str">
        <f>IF(D158="nt",IFERROR(SMALL(Poles!F:F,K158),""),IF(D158&gt;3000,"",IFERROR(SMALL(Poles!F:F,K158),"")))</f>
        <v/>
      </c>
      <c r="G158" s="104" t="str">
        <f t="shared" si="4"/>
        <v/>
      </c>
      <c r="J158" s="139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0" t="str">
        <f>IF(D159="nt",IFERROR(SMALL(Poles!F:F,K159),""),IF(D159&gt;3000,"",IFERROR(SMALL(Poles!F:F,K159),"")))</f>
        <v/>
      </c>
      <c r="G159" s="104" t="str">
        <f t="shared" si="4"/>
        <v/>
      </c>
      <c r="J159" s="139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0" t="str">
        <f>IF(D160="nt",IFERROR(SMALL(Poles!F:F,K160),""),IF(D160&gt;3000,"",IFERROR(SMALL(Poles!F:F,K160),"")))</f>
        <v/>
      </c>
      <c r="G160" s="104" t="str">
        <f t="shared" si="4"/>
        <v/>
      </c>
      <c r="J160" s="139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0" t="str">
        <f>IF(D161="nt",IFERROR(SMALL(Poles!F:F,K161),""),IF(D161&gt;3000,"",IFERROR(SMALL(Poles!F:F,K161),"")))</f>
        <v/>
      </c>
      <c r="G161" s="104" t="str">
        <f t="shared" si="4"/>
        <v/>
      </c>
      <c r="J161" s="139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0" t="str">
        <f>IF(D162="nt",IFERROR(SMALL(Poles!F:F,K162),""),IF(D162&gt;3000,"",IFERROR(SMALL(Poles!F:F,K162),"")))</f>
        <v/>
      </c>
      <c r="G162" s="104" t="str">
        <f t="shared" si="4"/>
        <v/>
      </c>
      <c r="J162" s="139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0" t="str">
        <f>IF(D163="nt",IFERROR(SMALL(Poles!F:F,K163),""),IF(D163&gt;3000,"",IFERROR(SMALL(Poles!F:F,K163),"")))</f>
        <v/>
      </c>
      <c r="G163" s="104" t="str">
        <f t="shared" si="4"/>
        <v/>
      </c>
      <c r="J163" s="139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0" t="str">
        <f>IF(D164="nt",IFERROR(SMALL(Poles!F:F,K164),""),IF(D164&gt;3000,"",IFERROR(SMALL(Poles!F:F,K164),"")))</f>
        <v/>
      </c>
      <c r="G164" s="104" t="str">
        <f t="shared" si="4"/>
        <v/>
      </c>
      <c r="J164" s="139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0" t="str">
        <f>IF(D165="nt",IFERROR(SMALL(Poles!F:F,K165),""),IF(D165&gt;3000,"",IFERROR(SMALL(Poles!F:F,K165),"")))</f>
        <v/>
      </c>
      <c r="G165" s="104" t="str">
        <f t="shared" si="4"/>
        <v/>
      </c>
      <c r="J165" s="139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0" t="str">
        <f>IF(D166="nt",IFERROR(SMALL(Poles!F:F,K166),""),IF(D166&gt;3000,"",IFERROR(SMALL(Poles!F:F,K166),"")))</f>
        <v/>
      </c>
      <c r="G166" s="104" t="str">
        <f t="shared" si="4"/>
        <v/>
      </c>
      <c r="J166" s="139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0" t="str">
        <f>IF(D167="nt",IFERROR(SMALL(Poles!F:F,K167),""),IF(D167&gt;3000,"",IFERROR(SMALL(Poles!F:F,K167),"")))</f>
        <v/>
      </c>
      <c r="G167" s="104" t="str">
        <f t="shared" si="4"/>
        <v/>
      </c>
      <c r="J167" s="139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0" t="str">
        <f>IF(D168="nt",IFERROR(SMALL(Poles!F:F,K168),""),IF(D168&gt;3000,"",IFERROR(SMALL(Poles!F:F,K168),"")))</f>
        <v/>
      </c>
      <c r="G168" s="104" t="str">
        <f t="shared" si="4"/>
        <v/>
      </c>
      <c r="J168" s="139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0" t="str">
        <f>IF(D169="nt",IFERROR(SMALL(Poles!F:F,K169),""),IF(D169&gt;3000,"",IFERROR(SMALL(Poles!F:F,K169),"")))</f>
        <v/>
      </c>
      <c r="G169" s="104" t="str">
        <f t="shared" si="4"/>
        <v/>
      </c>
      <c r="J169" s="139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0" t="str">
        <f>IF(D170="nt",IFERROR(SMALL(Poles!F:F,K170),""),IF(D170&gt;3000,"",IFERROR(SMALL(Poles!F:F,K170),"")))</f>
        <v/>
      </c>
      <c r="G170" s="104" t="str">
        <f t="shared" si="4"/>
        <v/>
      </c>
      <c r="J170" s="139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0" t="str">
        <f>IF(D171="nt",IFERROR(SMALL(Poles!F:F,K171),""),IF(D171&gt;3000,"",IFERROR(SMALL(Poles!F:F,K171),"")))</f>
        <v/>
      </c>
      <c r="G171" s="104" t="str">
        <f t="shared" si="4"/>
        <v/>
      </c>
      <c r="J171" s="139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0" t="str">
        <f>IF(D172="nt",IFERROR(SMALL(Poles!F:F,K172),""),IF(D172&gt;3000,"",IFERROR(SMALL(Poles!F:F,K172),"")))</f>
        <v/>
      </c>
      <c r="G172" s="104" t="str">
        <f t="shared" si="4"/>
        <v/>
      </c>
      <c r="J172" s="139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0" t="str">
        <f>IF(D173="nt",IFERROR(SMALL(Poles!F:F,K173),""),IF(D173&gt;3000,"",IFERROR(SMALL(Poles!F:F,K173),"")))</f>
        <v/>
      </c>
      <c r="G173" s="104" t="str">
        <f t="shared" si="4"/>
        <v/>
      </c>
      <c r="J173" s="139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0" t="str">
        <f>IF(D174="nt",IFERROR(SMALL(Poles!F:F,K174),""),IF(D174&gt;3000,"",IFERROR(SMALL(Poles!F:F,K174),"")))</f>
        <v/>
      </c>
      <c r="G174" s="104" t="str">
        <f t="shared" si="4"/>
        <v/>
      </c>
      <c r="J174" s="139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0" t="str">
        <f>IF(D175="nt",IFERROR(SMALL(Poles!F:F,K175),""),IF(D175&gt;3000,"",IFERROR(SMALL(Poles!F:F,K175),"")))</f>
        <v/>
      </c>
      <c r="G175" s="104" t="str">
        <f t="shared" si="4"/>
        <v/>
      </c>
      <c r="J175" s="139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0" t="str">
        <f>IF(D176="nt",IFERROR(SMALL(Poles!F:F,K176),""),IF(D176&gt;3000,"",IFERROR(SMALL(Poles!F:F,K176),"")))</f>
        <v/>
      </c>
      <c r="G176" s="104" t="str">
        <f t="shared" si="4"/>
        <v/>
      </c>
      <c r="J176" s="139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0" t="str">
        <f>IF(D177="nt",IFERROR(SMALL(Poles!F:F,K177),""),IF(D177&gt;3000,"",IFERROR(SMALL(Poles!F:F,K177),"")))</f>
        <v/>
      </c>
      <c r="G177" s="104" t="str">
        <f t="shared" si="4"/>
        <v/>
      </c>
      <c r="J177" s="139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0" t="str">
        <f>IF(D178="nt",IFERROR(SMALL(Poles!F:F,K178),""),IF(D178&gt;3000,"",IFERROR(SMALL(Poles!F:F,K178),"")))</f>
        <v/>
      </c>
      <c r="G178" s="104" t="str">
        <f t="shared" si="4"/>
        <v/>
      </c>
      <c r="J178" s="139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0" t="str">
        <f>IF(D179="nt",IFERROR(SMALL(Poles!F:F,K179),""),IF(D179&gt;3000,"",IFERROR(SMALL(Poles!F:F,K179),"")))</f>
        <v/>
      </c>
      <c r="G179" s="104" t="str">
        <f t="shared" si="4"/>
        <v/>
      </c>
      <c r="J179" s="139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0" t="str">
        <f>IF(D180="nt",IFERROR(SMALL(Poles!F:F,K180),""),IF(D180&gt;3000,"",IFERROR(SMALL(Poles!F:F,K180),"")))</f>
        <v/>
      </c>
      <c r="G180" s="104" t="str">
        <f t="shared" si="4"/>
        <v/>
      </c>
      <c r="J180" s="139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0" t="str">
        <f>IF(D181="nt",IFERROR(SMALL(Poles!F:F,K181),""),IF(D181&gt;3000,"",IFERROR(SMALL(Poles!F:F,K181),"")))</f>
        <v/>
      </c>
      <c r="G181" s="104" t="str">
        <f t="shared" si="4"/>
        <v/>
      </c>
      <c r="J181" s="139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0" t="str">
        <f>IF(D182="nt",IFERROR(SMALL(Poles!F:F,K182),""),IF(D182&gt;3000,"",IFERROR(SMALL(Poles!F:F,K182),"")))</f>
        <v/>
      </c>
      <c r="G182" s="104" t="str">
        <f t="shared" si="4"/>
        <v/>
      </c>
      <c r="J182" s="139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0" t="str">
        <f>IF(D183="nt",IFERROR(SMALL(Poles!F:F,K183),""),IF(D183&gt;3000,"",IFERROR(SMALL(Poles!F:F,K183),"")))</f>
        <v/>
      </c>
      <c r="G183" s="104" t="str">
        <f t="shared" si="4"/>
        <v/>
      </c>
      <c r="J183" s="139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0" t="str">
        <f>IF(D184="nt",IFERROR(SMALL(Poles!F:F,K184),""),IF(D184&gt;3000,"",IFERROR(SMALL(Poles!F:F,K184),"")))</f>
        <v/>
      </c>
      <c r="G184" s="104" t="str">
        <f t="shared" si="4"/>
        <v/>
      </c>
      <c r="J184" s="139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0" t="str">
        <f>IF(D185="nt",IFERROR(SMALL(Poles!F:F,K185),""),IF(D185&gt;3000,"",IFERROR(SMALL(Poles!F:F,K185),"")))</f>
        <v/>
      </c>
      <c r="G185" s="104" t="str">
        <f t="shared" si="4"/>
        <v/>
      </c>
      <c r="J185" s="139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0" t="str">
        <f>IF(D186="nt",IFERROR(SMALL(Poles!F:F,K186),""),IF(D186&gt;3000,"",IFERROR(SMALL(Poles!F:F,K186),"")))</f>
        <v/>
      </c>
      <c r="G186" s="104" t="str">
        <f t="shared" si="4"/>
        <v/>
      </c>
      <c r="J186" s="139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0" t="str">
        <f>IF(D187="nt",IFERROR(SMALL(Poles!F:F,K187),""),IF(D187&gt;3000,"",IFERROR(SMALL(Poles!F:F,K187),"")))</f>
        <v/>
      </c>
      <c r="G187" s="104" t="str">
        <f t="shared" si="4"/>
        <v/>
      </c>
      <c r="J187" s="139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0" t="str">
        <f>IF(D188="nt",IFERROR(SMALL(Poles!F:F,K188),""),IF(D188&gt;3000,"",IFERROR(SMALL(Poles!F:F,K188),"")))</f>
        <v/>
      </c>
      <c r="G188" s="104" t="str">
        <f t="shared" si="4"/>
        <v/>
      </c>
      <c r="J188" s="139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0" t="str">
        <f>IF(D189="nt",IFERROR(SMALL(Poles!F:F,K189),""),IF(D189&gt;3000,"",IFERROR(SMALL(Poles!F:F,K189),"")))</f>
        <v/>
      </c>
      <c r="G189" s="104" t="str">
        <f t="shared" si="4"/>
        <v/>
      </c>
      <c r="J189" s="139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0" t="str">
        <f>IF(D190="nt",IFERROR(SMALL(Poles!F:F,K190),""),IF(D190&gt;3000,"",IFERROR(SMALL(Poles!F:F,K190),"")))</f>
        <v/>
      </c>
      <c r="G190" s="104" t="str">
        <f t="shared" si="4"/>
        <v/>
      </c>
      <c r="J190" s="139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0" t="str">
        <f>IF(D191="nt",IFERROR(SMALL(Poles!F:F,K191),""),IF(D191&gt;3000,"",IFERROR(SMALL(Poles!F:F,K191),"")))</f>
        <v/>
      </c>
      <c r="G191" s="104" t="str">
        <f t="shared" si="4"/>
        <v/>
      </c>
      <c r="J191" s="139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0" t="str">
        <f>IF(D192="nt",IFERROR(SMALL(Poles!F:F,K192),""),IF(D192&gt;3000,"",IFERROR(SMALL(Poles!F:F,K192),"")))</f>
        <v/>
      </c>
      <c r="G192" s="104" t="str">
        <f t="shared" si="4"/>
        <v/>
      </c>
      <c r="J192" s="139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0" t="str">
        <f>IF(D193="nt",IFERROR(SMALL(Poles!F:F,K193),""),IF(D193&gt;3000,"",IFERROR(SMALL(Poles!F:F,K193),"")))</f>
        <v/>
      </c>
      <c r="G193" s="104" t="str">
        <f t="shared" si="4"/>
        <v/>
      </c>
      <c r="J193" s="139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0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39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0" t="str">
        <f>IF(D195="nt",IFERROR(SMALL(Poles!F:F,K195),""),IF(D195&gt;3000,"",IFERROR(SMALL(Poles!F:F,K195),"")))</f>
        <v/>
      </c>
      <c r="G195" s="104" t="str">
        <f t="shared" si="5"/>
        <v/>
      </c>
      <c r="J195" s="139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0" t="str">
        <f>IF(D196="nt",IFERROR(SMALL(Poles!F:F,K196),""),IF(D196&gt;3000,"",IFERROR(SMALL(Poles!F:F,K196),"")))</f>
        <v/>
      </c>
      <c r="G196" s="104" t="str">
        <f t="shared" si="5"/>
        <v/>
      </c>
      <c r="J196" s="139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0" t="str">
        <f>IF(D197="nt",IFERROR(SMALL(Poles!F:F,K197),""),IF(D197&gt;3000,"",IFERROR(SMALL(Poles!F:F,K197),"")))</f>
        <v/>
      </c>
      <c r="G197" s="104" t="str">
        <f t="shared" si="5"/>
        <v/>
      </c>
      <c r="J197" s="139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0" t="str">
        <f>IF(D198="nt",IFERROR(SMALL(Poles!F:F,K198),""),IF(D198&gt;3000,"",IFERROR(SMALL(Poles!F:F,K198),"")))</f>
        <v/>
      </c>
      <c r="G198" s="104" t="str">
        <f t="shared" si="5"/>
        <v/>
      </c>
      <c r="J198" s="139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0" t="str">
        <f>IF(D199="nt",IFERROR(SMALL(Poles!F:F,K199),""),IF(D199&gt;3000,"",IFERROR(SMALL(Poles!F:F,K199),"")))</f>
        <v/>
      </c>
      <c r="G199" s="104" t="str">
        <f t="shared" si="5"/>
        <v/>
      </c>
      <c r="J199" s="139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0" t="str">
        <f>IF(D200="nt",IFERROR(SMALL(Poles!F:F,K200),""),IF(D200&gt;3000,"",IFERROR(SMALL(Poles!F:F,K200),"")))</f>
        <v/>
      </c>
      <c r="G200" s="104" t="str">
        <f t="shared" si="5"/>
        <v/>
      </c>
      <c r="J200" s="139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0" t="str">
        <f>IF(D201="nt",IFERROR(SMALL(Poles!F:F,K201),""),IF(D201&gt;3000,"",IFERROR(SMALL(Poles!F:F,K201),"")))</f>
        <v/>
      </c>
      <c r="G201" s="104" t="str">
        <f t="shared" si="5"/>
        <v/>
      </c>
      <c r="J201" s="139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0" t="str">
        <f>IF(D202="nt",IFERROR(SMALL(Poles!F:F,K202),""),IF(D202&gt;3000,"",IFERROR(SMALL(Poles!F:F,K202),"")))</f>
        <v/>
      </c>
      <c r="G202" s="104" t="str">
        <f t="shared" si="5"/>
        <v/>
      </c>
      <c r="J202" s="139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0" t="str">
        <f>IF(D203="nt",IFERROR(SMALL(Poles!F:F,K203),""),IF(D203&gt;3000,"",IFERROR(SMALL(Poles!F:F,K203),"")))</f>
        <v/>
      </c>
      <c r="G203" s="104" t="str">
        <f t="shared" si="5"/>
        <v/>
      </c>
      <c r="J203" s="139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0" t="str">
        <f>IF(D204="nt",IFERROR(SMALL(Poles!F:F,K204),""),IF(D204&gt;3000,"",IFERROR(SMALL(Poles!F:F,K204),"")))</f>
        <v/>
      </c>
      <c r="G204" s="104" t="str">
        <f t="shared" si="5"/>
        <v/>
      </c>
      <c r="J204" s="139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0" t="str">
        <f>IF(D205="nt",IFERROR(SMALL(Poles!F:F,K205),""),IF(D205&gt;3000,"",IFERROR(SMALL(Poles!F:F,K205),"")))</f>
        <v/>
      </c>
      <c r="G205" s="104" t="str">
        <f t="shared" si="5"/>
        <v/>
      </c>
      <c r="J205" s="139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0" t="str">
        <f>IF(D206="nt",IFERROR(SMALL(Poles!F:F,K206),""),IF(D206&gt;3000,"",IFERROR(SMALL(Poles!F:F,K206),"")))</f>
        <v/>
      </c>
      <c r="G206" s="104" t="str">
        <f t="shared" si="5"/>
        <v/>
      </c>
      <c r="J206" s="139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0" t="str">
        <f>IF(D207="nt",IFERROR(SMALL(Poles!F:F,K207),""),IF(D207&gt;3000,"",IFERROR(SMALL(Poles!F:F,K207),"")))</f>
        <v/>
      </c>
      <c r="G207" s="104" t="str">
        <f t="shared" si="5"/>
        <v/>
      </c>
      <c r="J207" s="139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0" t="str">
        <f>IF(D208="nt",IFERROR(SMALL(Poles!F:F,K208),""),IF(D208&gt;3000,"",IFERROR(SMALL(Poles!F:F,K208),"")))</f>
        <v/>
      </c>
      <c r="G208" s="104" t="str">
        <f t="shared" si="5"/>
        <v/>
      </c>
      <c r="J208" s="139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0" t="str">
        <f>IF(D209="nt",IFERROR(SMALL(Poles!F:F,K209),""),IF(D209&gt;3000,"",IFERROR(SMALL(Poles!F:F,K209),"")))</f>
        <v/>
      </c>
      <c r="G209" s="104" t="str">
        <f t="shared" si="5"/>
        <v/>
      </c>
      <c r="J209" s="139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0" t="str">
        <f>IF(D210="nt",IFERROR(SMALL(Poles!F:F,K210),""),IF(D210&gt;3000,"",IFERROR(SMALL(Poles!F:F,K210),"")))</f>
        <v/>
      </c>
      <c r="G210" s="104" t="str">
        <f t="shared" si="5"/>
        <v/>
      </c>
      <c r="J210" s="139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0" t="str">
        <f>IF(D211="nt",IFERROR(SMALL(Poles!F:F,K211),""),IF(D211&gt;3000,"",IFERROR(SMALL(Poles!F:F,K211),"")))</f>
        <v/>
      </c>
      <c r="G211" s="104" t="str">
        <f t="shared" si="5"/>
        <v/>
      </c>
      <c r="J211" s="139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0" t="str">
        <f>IF(D212="nt",IFERROR(SMALL(Poles!F:F,K212),""),IF(D212&gt;3000,"",IFERROR(SMALL(Poles!F:F,K212),"")))</f>
        <v/>
      </c>
      <c r="G212" s="104" t="str">
        <f t="shared" si="5"/>
        <v/>
      </c>
      <c r="J212" s="139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0" t="str">
        <f>IF(D213="nt",IFERROR(SMALL(Poles!F:F,K213),""),IF(D213&gt;3000,"",IFERROR(SMALL(Poles!F:F,K213),"")))</f>
        <v/>
      </c>
      <c r="G213" s="104" t="str">
        <f t="shared" si="5"/>
        <v/>
      </c>
      <c r="J213" s="139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0" t="str">
        <f>IF(D214="nt",IFERROR(SMALL(Poles!F:F,K214),""),IF(D214&gt;3000,"",IFERROR(SMALL(Poles!F:F,K214),"")))</f>
        <v/>
      </c>
      <c r="G214" s="104" t="str">
        <f t="shared" si="5"/>
        <v/>
      </c>
      <c r="J214" s="139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0" t="str">
        <f>IF(D215="nt",IFERROR(SMALL(Poles!F:F,K215),""),IF(D215&gt;3000,"",IFERROR(SMALL(Poles!F:F,K215),"")))</f>
        <v/>
      </c>
      <c r="G215" s="104" t="str">
        <f t="shared" si="5"/>
        <v/>
      </c>
      <c r="J215" s="139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0" t="str">
        <f>IF(D216="nt",IFERROR(SMALL(Poles!F:F,K216),""),IF(D216&gt;3000,"",IFERROR(SMALL(Poles!F:F,K216),"")))</f>
        <v/>
      </c>
      <c r="G216" s="104" t="str">
        <f t="shared" si="5"/>
        <v/>
      </c>
      <c r="J216" s="139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0" t="str">
        <f>IF(D217="nt",IFERROR(SMALL(Poles!F:F,K217),""),IF(D217&gt;3000,"",IFERROR(SMALL(Poles!F:F,K217),"")))</f>
        <v/>
      </c>
      <c r="G217" s="104" t="str">
        <f t="shared" si="5"/>
        <v/>
      </c>
      <c r="J217" s="139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0" t="str">
        <f>IF(D218="nt",IFERROR(SMALL(Poles!F:F,K218),""),IF(D218&gt;3000,"",IFERROR(SMALL(Poles!F:F,K218),"")))</f>
        <v/>
      </c>
      <c r="G218" s="104" t="str">
        <f t="shared" si="5"/>
        <v/>
      </c>
      <c r="J218" s="139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0" t="str">
        <f>IF(D219="nt",IFERROR(SMALL(Poles!F:F,K219),""),IF(D219&gt;3000,"",IFERROR(SMALL(Poles!F:F,K219),"")))</f>
        <v/>
      </c>
      <c r="G219" s="104" t="str">
        <f t="shared" si="5"/>
        <v/>
      </c>
      <c r="J219" s="139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0" t="str">
        <f>IF(D220="nt",IFERROR(SMALL(Poles!F:F,K220),""),IF(D220&gt;3000,"",IFERROR(SMALL(Poles!F:F,K220),"")))</f>
        <v/>
      </c>
      <c r="G220" s="104" t="str">
        <f t="shared" si="5"/>
        <v/>
      </c>
      <c r="J220" s="139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0" t="str">
        <f>IF(D221="nt",IFERROR(SMALL(Poles!F:F,K221),""),IF(D221&gt;3000,"",IFERROR(SMALL(Poles!F:F,K221),"")))</f>
        <v/>
      </c>
      <c r="G221" s="104" t="str">
        <f t="shared" si="5"/>
        <v/>
      </c>
      <c r="J221" s="139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0" t="str">
        <f>IF(D222="nt",IFERROR(SMALL(Poles!F:F,K222),""),IF(D222&gt;3000,"",IFERROR(SMALL(Poles!F:F,K222),"")))</f>
        <v/>
      </c>
      <c r="G222" s="104" t="str">
        <f t="shared" si="5"/>
        <v/>
      </c>
      <c r="J222" s="139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0" t="str">
        <f>IF(D223="nt",IFERROR(SMALL(Poles!F:F,K223),""),IF(D223&gt;3000,"",IFERROR(SMALL(Poles!F:F,K223),"")))</f>
        <v/>
      </c>
      <c r="G223" s="104" t="str">
        <f t="shared" si="5"/>
        <v/>
      </c>
      <c r="J223" s="139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0" t="str">
        <f>IF(D224="nt",IFERROR(SMALL(Poles!F:F,K224),""),IF(D224&gt;3000,"",IFERROR(SMALL(Poles!F:F,K224),"")))</f>
        <v/>
      </c>
      <c r="G224" s="104" t="str">
        <f t="shared" si="5"/>
        <v/>
      </c>
      <c r="J224" s="139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0" t="str">
        <f>IF(D225="nt",IFERROR(SMALL(Poles!F:F,K225),""),IF(D225&gt;3000,"",IFERROR(SMALL(Poles!F:F,K225),"")))</f>
        <v/>
      </c>
      <c r="G225" s="104" t="str">
        <f t="shared" si="5"/>
        <v/>
      </c>
      <c r="J225" s="139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0" t="str">
        <f>IF(D226="nt",IFERROR(SMALL(Poles!F:F,K226),""),IF(D226&gt;3000,"",IFERROR(SMALL(Poles!F:F,K226),"")))</f>
        <v/>
      </c>
      <c r="G226" s="104" t="str">
        <f t="shared" si="5"/>
        <v/>
      </c>
      <c r="J226" s="139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0" t="str">
        <f>IF(D227="nt",IFERROR(SMALL(Poles!F:F,K227),""),IF(D227&gt;3000,"",IFERROR(SMALL(Poles!F:F,K227),"")))</f>
        <v/>
      </c>
      <c r="G227" s="104" t="str">
        <f t="shared" si="5"/>
        <v/>
      </c>
      <c r="J227" s="139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0" t="str">
        <f>IF(D228="nt",IFERROR(SMALL(Poles!F:F,K228),""),IF(D228&gt;3000,"",IFERROR(SMALL(Poles!F:F,K228),"")))</f>
        <v/>
      </c>
      <c r="G228" s="104" t="str">
        <f t="shared" si="5"/>
        <v/>
      </c>
      <c r="J228" s="139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0" t="str">
        <f>IF(D229="nt",IFERROR(SMALL(Poles!F:F,K229),""),IF(D229&gt;3000,"",IFERROR(SMALL(Poles!F:F,K229),"")))</f>
        <v/>
      </c>
      <c r="G229" s="104" t="str">
        <f t="shared" si="5"/>
        <v/>
      </c>
      <c r="J229" s="139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0" t="str">
        <f>IF(D230="nt",IFERROR(SMALL(Poles!F:F,K230),""),IF(D230&gt;3000,"",IFERROR(SMALL(Poles!F:F,K230),"")))</f>
        <v/>
      </c>
      <c r="G230" s="104" t="str">
        <f t="shared" si="5"/>
        <v/>
      </c>
      <c r="J230" s="139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0" t="str">
        <f>IF(D231="nt",IFERROR(SMALL(Poles!F:F,K231),""),IF(D231&gt;3000,"",IFERROR(SMALL(Poles!F:F,K231),"")))</f>
        <v/>
      </c>
      <c r="G231" s="104" t="str">
        <f t="shared" si="5"/>
        <v/>
      </c>
      <c r="J231" s="139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0" t="str">
        <f>IF(D232="nt",IFERROR(SMALL(Poles!F:F,K232),""),IF(D232&gt;3000,"",IFERROR(SMALL(Poles!F:F,K232),"")))</f>
        <v/>
      </c>
      <c r="G232" s="104" t="str">
        <f t="shared" si="5"/>
        <v/>
      </c>
      <c r="J232" s="139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0" t="str">
        <f>IF(D233="nt",IFERROR(SMALL(Poles!F:F,K233),""),IF(D233&gt;3000,"",IFERROR(SMALL(Poles!F:F,K233),"")))</f>
        <v/>
      </c>
      <c r="G233" s="104" t="str">
        <f t="shared" si="5"/>
        <v/>
      </c>
      <c r="J233" s="139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0" t="str">
        <f>IF(D234="nt",IFERROR(SMALL(Poles!F:F,K234),""),IF(D234&gt;3000,"",IFERROR(SMALL(Poles!F:F,K234),"")))</f>
        <v/>
      </c>
      <c r="G234" s="104" t="str">
        <f t="shared" si="5"/>
        <v/>
      </c>
      <c r="J234" s="139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0" t="str">
        <f>IF(D235="nt",IFERROR(SMALL(Poles!F:F,K235),""),IF(D235&gt;3000,"",IFERROR(SMALL(Poles!F:F,K235),"")))</f>
        <v/>
      </c>
      <c r="G235" s="104" t="str">
        <f t="shared" si="5"/>
        <v/>
      </c>
      <c r="J235" s="139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0" t="str">
        <f>IF(D236="nt",IFERROR(SMALL(Poles!F:F,K236),""),IF(D236&gt;3000,"",IFERROR(SMALL(Poles!F:F,K236),"")))</f>
        <v/>
      </c>
      <c r="G236" s="104" t="str">
        <f t="shared" si="5"/>
        <v/>
      </c>
      <c r="J236" s="139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0" t="str">
        <f>IF(D237="nt",IFERROR(SMALL(Poles!F:F,K237),""),IF(D237&gt;3000,"",IFERROR(SMALL(Poles!F:F,K237),"")))</f>
        <v/>
      </c>
      <c r="G237" s="104" t="str">
        <f t="shared" si="5"/>
        <v/>
      </c>
      <c r="J237" s="139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0" t="str">
        <f>IF(D238="nt",IFERROR(SMALL(Poles!F:F,K238),""),IF(D238&gt;3000,"",IFERROR(SMALL(Poles!F:F,K238),"")))</f>
        <v/>
      </c>
      <c r="G238" s="104" t="str">
        <f t="shared" si="5"/>
        <v/>
      </c>
      <c r="J238" s="139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0" t="str">
        <f>IF(D239="nt",IFERROR(SMALL(Poles!F:F,K239),""),IF(D239&gt;3000,"",IFERROR(SMALL(Poles!F:F,K239),"")))</f>
        <v/>
      </c>
      <c r="G239" s="104" t="str">
        <f t="shared" si="5"/>
        <v/>
      </c>
      <c r="J239" s="139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0" t="str">
        <f>IF(D240="nt",IFERROR(SMALL(Poles!F:F,K240),""),IF(D240&gt;3000,"",IFERROR(SMALL(Poles!F:F,K240),"")))</f>
        <v/>
      </c>
      <c r="G240" s="104" t="str">
        <f t="shared" si="5"/>
        <v/>
      </c>
      <c r="J240" s="139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0" t="str">
        <f>IF(D241="nt",IFERROR(SMALL(Poles!F:F,K241),""),IF(D241&gt;3000,"",IFERROR(SMALL(Poles!F:F,K241),"")))</f>
        <v/>
      </c>
      <c r="G241" s="104" t="str">
        <f t="shared" si="5"/>
        <v/>
      </c>
      <c r="J241" s="139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0" t="str">
        <f>IF(D242="nt",IFERROR(SMALL(Poles!F:F,K242),""),IF(D242&gt;3000,"",IFERROR(SMALL(Poles!F:F,K242),"")))</f>
        <v/>
      </c>
      <c r="G242" s="104" t="str">
        <f t="shared" si="5"/>
        <v/>
      </c>
      <c r="J242" s="139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0" t="str">
        <f>IF(D243="nt",IFERROR(SMALL(Poles!F:F,K243),""),IF(D243&gt;3000,"",IFERROR(SMALL(Poles!F:F,K243),"")))</f>
        <v/>
      </c>
      <c r="G243" s="104" t="str">
        <f t="shared" si="5"/>
        <v/>
      </c>
      <c r="J243" s="139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0" t="str">
        <f>IF(D244="nt",IFERROR(SMALL(Poles!F:F,K244),""),IF(D244&gt;3000,"",IFERROR(SMALL(Poles!F:F,K244),"")))</f>
        <v/>
      </c>
      <c r="G244" s="104" t="str">
        <f t="shared" si="5"/>
        <v/>
      </c>
      <c r="J244" s="139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0" t="str">
        <f>IF(D245="nt",IFERROR(SMALL(Poles!F:F,K245),""),IF(D245&gt;3000,"",IFERROR(SMALL(Poles!F:F,K245),"")))</f>
        <v/>
      </c>
      <c r="G245" s="104" t="str">
        <f t="shared" si="5"/>
        <v/>
      </c>
      <c r="J245" s="139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0" t="str">
        <f>IF(D246="nt",IFERROR(SMALL(Poles!F:F,K246),""),IF(D246&gt;3000,"",IFERROR(SMALL(Poles!F:F,K246),"")))</f>
        <v/>
      </c>
      <c r="G246" s="104" t="str">
        <f t="shared" si="5"/>
        <v/>
      </c>
      <c r="J246" s="139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0" t="str">
        <f>IF(D247="nt",IFERROR(SMALL(Poles!F:F,K247),""),IF(D247&gt;3000,"",IFERROR(SMALL(Poles!F:F,K247),"")))</f>
        <v/>
      </c>
      <c r="G247" s="104" t="str">
        <f t="shared" si="5"/>
        <v/>
      </c>
      <c r="J247" s="139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0" t="str">
        <f>IF(D248="nt",IFERROR(SMALL(Poles!F:F,K248),""),IF(D248&gt;3000,"",IFERROR(SMALL(Poles!F:F,K248),"")))</f>
        <v/>
      </c>
      <c r="G248" s="104" t="str">
        <f t="shared" si="5"/>
        <v/>
      </c>
      <c r="J248" s="139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0" t="str">
        <f>IF(D249="nt",IFERROR(SMALL(Poles!F:F,K249),""),IF(D249&gt;3000,"",IFERROR(SMALL(Poles!F:F,K249),"")))</f>
        <v/>
      </c>
      <c r="G249" s="104" t="str">
        <f t="shared" si="5"/>
        <v/>
      </c>
      <c r="J249" s="139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0" t="str">
        <f>IF(D250="nt",IFERROR(SMALL(Poles!F:F,K250),""),IF(D250&gt;3000,"",IFERROR(SMALL(Poles!F:F,K250),"")))</f>
        <v/>
      </c>
      <c r="G250" s="104" t="str">
        <f t="shared" si="5"/>
        <v/>
      </c>
      <c r="J250" s="139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0" t="str">
        <f>IF(D251="nt",IFERROR(SMALL(Poles!F:F,K251),""),IF(D251&gt;3000,"",IFERROR(SMALL(Poles!F:F,K251),"")))</f>
        <v/>
      </c>
      <c r="G251" s="104" t="str">
        <f t="shared" si="5"/>
        <v/>
      </c>
      <c r="J251" s="139"/>
      <c r="K251" s="68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3D</v>
      </c>
      <c r="B2" s="8" t="str">
        <f>IFERROR(IF(A2=$B$1,Poles!F2,""),"")</f>
        <v/>
      </c>
      <c r="C2" s="8" t="str">
        <f>IFERROR(IF(A2=$C$1,Poles!F2,""),"")</f>
        <v/>
      </c>
      <c r="D2" s="8">
        <f>IFERROR(IF(A2=$D$1,Poles!F2,""),"")</f>
        <v>28.32500001</v>
      </c>
      <c r="E2" s="18"/>
    </row>
    <row r="3" spans="1:23">
      <c r="A3" s="3" t="str">
        <f>IFERROR(VLOOKUP(Poles!F3,$F$3:$G$5,2,TRUE),"")</f>
        <v>1D</v>
      </c>
      <c r="B3" s="8">
        <f>IFERROR(IF(A3=$B$1,Poles!F3,""),"")</f>
        <v>24.351000020000001</v>
      </c>
      <c r="C3" s="8" t="str">
        <f>IFERROR(IF(A3=$C$1,Poles!F3,""),"")</f>
        <v/>
      </c>
      <c r="D3" s="8" t="str">
        <f>IFERROR(IF(A3=$D$1,Poles!F3,""),"")</f>
        <v/>
      </c>
      <c r="E3" s="18"/>
      <c r="F3" s="9">
        <f>MIN(Poles!D:D)</f>
        <v>23.457000000000001</v>
      </c>
      <c r="G3" s="12" t="s">
        <v>3</v>
      </c>
      <c r="H3" s="72"/>
    </row>
    <row r="4" spans="1:23">
      <c r="A4" s="3" t="str">
        <f>IFERROR(VLOOKUP(Poles!F4,$F$3:$G$5,2,TRUE),"")</f>
        <v>3D</v>
      </c>
      <c r="B4" s="8" t="str">
        <f>IFERROR(IF(A4=$B$1,Poles!F4,""),"")</f>
        <v/>
      </c>
      <c r="C4" s="8" t="str">
        <f>IFERROR(IF(A4=$C$1,Poles!F4,""),"")</f>
        <v/>
      </c>
      <c r="D4" s="8">
        <f>IFERROR(IF(A4=$D$1,Poles!F4,""),"")</f>
        <v>1000.00000003</v>
      </c>
      <c r="E4" s="18"/>
      <c r="F4" s="10">
        <f>(F3+2)</f>
        <v>25.457000000000001</v>
      </c>
      <c r="G4" s="13" t="s">
        <v>4</v>
      </c>
      <c r="H4" s="72"/>
    </row>
    <row r="5" spans="1:23" ht="16.5" thickBot="1">
      <c r="A5" s="3" t="str">
        <f>IFERROR(VLOOKUP(Poles!F5,$F$3:$G$5,2,TRUE),"")</f>
        <v>1D</v>
      </c>
      <c r="B5" s="8">
        <f>IFERROR(IF(A5=$B$1,Poles!F5,""),"")</f>
        <v>23.560000039999998</v>
      </c>
      <c r="C5" s="8" t="str">
        <f>IFERROR(IF(A5=$C$1,Poles!F5,""),"")</f>
        <v/>
      </c>
      <c r="D5" s="8" t="str">
        <f>IFERROR(IF(A5=$D$1,Poles!F5,""),"")</f>
        <v/>
      </c>
      <c r="E5" s="18"/>
      <c r="F5" s="11">
        <f>(F4+2)</f>
        <v>27.457000000000001</v>
      </c>
      <c r="G5" s="14" t="s">
        <v>5</v>
      </c>
      <c r="H5" s="72"/>
      <c r="O5" s="21"/>
      <c r="P5" s="21"/>
      <c r="Q5" s="21"/>
      <c r="R5" s="21"/>
      <c r="S5" s="21"/>
      <c r="T5" s="170">
        <v>0.5</v>
      </c>
      <c r="U5" s="170">
        <v>0.3</v>
      </c>
      <c r="V5" s="170">
        <v>0.2</v>
      </c>
      <c r="W5" s="170">
        <f>SUM(T5:V5)</f>
        <v>1</v>
      </c>
    </row>
    <row r="6" spans="1:23" ht="16.5" thickBot="1">
      <c r="A6" s="3" t="str">
        <f>IFERROR(VLOOKUP(Poles!F6,$F$3:$G$5,2,TRUE),"")</f>
        <v>2D</v>
      </c>
      <c r="B6" s="8" t="str">
        <f>IFERROR(IF(A6=$B$1,Poles!F6,""),"")</f>
        <v/>
      </c>
      <c r="C6" s="8">
        <f>IFERROR(IF(A6=$C$1,Poles!F6,""),"")</f>
        <v>26.079000050000001</v>
      </c>
      <c r="D6" s="8" t="str">
        <f>IFERROR(IF(A6=$D$1,Poles!F6,""),"")</f>
        <v/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69">
        <v>1</v>
      </c>
      <c r="P7" s="169">
        <v>0.6</v>
      </c>
      <c r="Q7" s="169">
        <v>0.5</v>
      </c>
      <c r="R7" s="169">
        <v>0.4</v>
      </c>
      <c r="S7" s="169">
        <v>0.3</v>
      </c>
      <c r="T7" s="175">
        <f>IF($R$13&lt;=10,$O7,IF(AND($R$13&gt;10,$R$13&lt;=15),$P7,IF(AND($R$13&gt;15,$R$13&lt;=30),$Q7,IF(AND($R$13&gt;30,$R$13&lt;=60),$R7,IF(AND($R$13&gt;60,$R$13&lt;=90),$S7,"")))))*T$12</f>
        <v>72</v>
      </c>
      <c r="U7" s="175">
        <f t="shared" ref="U7:V11" si="0">IF($R$13&lt;=10,$O7,IF(AND($R$13&gt;10,$R$13&lt;=15),$P7,IF(AND($R$13&gt;15,$R$13&lt;=30),$Q7,IF(AND($R$13&gt;30,$R$13&lt;=60),$R7,IF(AND($R$13&gt;60,$R$13&lt;=90),$S7,"")))))*U$12</f>
        <v>43.199999999999996</v>
      </c>
      <c r="V7" s="175">
        <f t="shared" si="0"/>
        <v>28.799999999999997</v>
      </c>
      <c r="W7" s="21"/>
    </row>
    <row r="8" spans="1:23" ht="15.75">
      <c r="A8" s="3" t="str">
        <f>IFERROR(VLOOKUP(Poles!F8,$F$3:$G$5,2,TRUE),"")</f>
        <v>1D</v>
      </c>
      <c r="B8" s="8">
        <f>IFERROR(IF(A8=$B$1,Poles!F8,""),"")</f>
        <v>23.457000069999999</v>
      </c>
      <c r="C8" s="8" t="str">
        <f>IFERROR(IF(A8=$C$1,Poles!F8,""),"")</f>
        <v/>
      </c>
      <c r="D8" s="8" t="str">
        <f>IFERROR(IF(A8=$D$1,Poles!F8,""),"")</f>
        <v/>
      </c>
      <c r="E8" s="18"/>
      <c r="F8" s="279" t="s">
        <v>3</v>
      </c>
      <c r="G8" s="73" t="str">
        <f>IF(H8="-","-","1st")</f>
        <v>1st</v>
      </c>
      <c r="H8" s="73" t="str">
        <f>IFERROR(INDEX(Poles!$B:$F,MATCH(J8,Poles!$F:$F,0),1),"-")</f>
        <v>Victoria Blatchford</v>
      </c>
      <c r="I8" s="73" t="str">
        <f>IFERROR(INDEX(Poles!$B:$F,MATCH(J8,Poles!$F:$F,0),2),"-")</f>
        <v xml:space="preserve">Coalys Te Bar </v>
      </c>
      <c r="J8" s="8">
        <f>IFERROR(SMALL($B$2:$B$300,L8),"-")</f>
        <v>23.457000069999999</v>
      </c>
      <c r="K8" s="176">
        <f>IF(T7&gt;0,T7,"")</f>
        <v>72</v>
      </c>
      <c r="L8">
        <v>1</v>
      </c>
      <c r="O8" s="169"/>
      <c r="P8" s="169">
        <v>0.4</v>
      </c>
      <c r="Q8" s="169">
        <v>0.3</v>
      </c>
      <c r="R8" s="169">
        <v>0.3</v>
      </c>
      <c r="S8" s="169">
        <v>0.25</v>
      </c>
      <c r="T8" s="175">
        <f>IF($R$13&lt;=10,$O8,IF(AND($R$13&gt;10,$R$13&lt;=15),$P8,IF(AND($R$13&gt;15,$R$13&lt;=30),$Q8,IF(AND($R$13&gt;30,$R$13&lt;=60),$R8,IF(AND($R$13&gt;60,$R$13&lt;=90),$S8,"")))))*T$12</f>
        <v>48</v>
      </c>
      <c r="U8" s="175">
        <f t="shared" si="0"/>
        <v>28.8</v>
      </c>
      <c r="V8" s="175">
        <f t="shared" si="0"/>
        <v>19.200000000000003</v>
      </c>
      <c r="W8" s="21"/>
    </row>
    <row r="9" spans="1:23" ht="15.75">
      <c r="A9" s="3" t="str">
        <f>IFERROR(VLOOKUP(Poles!F9,$F$3:$G$5,2,TRUE),"")</f>
        <v>2D</v>
      </c>
      <c r="B9" s="8" t="str">
        <f>IFERROR(IF(A9=$B$1,Poles!F9,""),"")</f>
        <v/>
      </c>
      <c r="C9" s="8">
        <f>IFERROR(IF(A9=$C$1,Poles!F9,""),"")</f>
        <v>26.97700008</v>
      </c>
      <c r="D9" s="8" t="str">
        <f>IFERROR(IF(A9=$D$1,Poles!F9,""),"")</f>
        <v/>
      </c>
      <c r="E9" s="18"/>
      <c r="F9" s="259"/>
      <c r="G9" s="19" t="str">
        <f>IF(H9="-","-","2nd")</f>
        <v>2nd</v>
      </c>
      <c r="H9" s="73" t="str">
        <f>IFERROR(INDEX(Poles!$B:$F,MATCH(J9,Poles!$F:$F,0),1),"-")</f>
        <v>Kristan Soukup</v>
      </c>
      <c r="I9" s="73" t="str">
        <f>IFERROR(INDEX(Poles!$B:$F,MATCH(J9,Poles!$F:$F,0),2),"-")</f>
        <v>Crown</v>
      </c>
      <c r="J9" s="8">
        <f>IFERROR(SMALL($B$2:$B$300,L9),"-")</f>
        <v>23.560000039999998</v>
      </c>
      <c r="K9" s="176">
        <f>IF(T8&gt;0,T8,"")</f>
        <v>48</v>
      </c>
      <c r="L9">
        <v>2</v>
      </c>
      <c r="O9" s="169"/>
      <c r="P9" s="169"/>
      <c r="Q9" s="169">
        <v>0.2</v>
      </c>
      <c r="R9" s="169">
        <v>0.2</v>
      </c>
      <c r="S9" s="169">
        <v>0.2</v>
      </c>
      <c r="T9" s="175">
        <f>IF($R$13&lt;=10,$O9,IF(AND($R$13&gt;10,$R$13&lt;=15),$P9,IF(AND($R$13&gt;15,$R$13&lt;=30),$Q9,IF(AND($R$13&gt;30,$R$13&lt;=60),$R9,IF(AND($R$13&gt;60,$R$13&lt;=90),$S9,"")))))*T$12</f>
        <v>0</v>
      </c>
      <c r="U9" s="175">
        <f t="shared" si="0"/>
        <v>0</v>
      </c>
      <c r="V9" s="175">
        <f t="shared" si="0"/>
        <v>0</v>
      </c>
      <c r="W9" s="21"/>
    </row>
    <row r="10" spans="1:23" ht="15.75">
      <c r="A10" s="3" t="str">
        <f>IFERROR(VLOOKUP(Poles!F10,$F$3:$G$5,2,TRUE),"")</f>
        <v>2D</v>
      </c>
      <c r="B10" s="8" t="str">
        <f>IFERROR(IF(A10=$B$1,Poles!F10,""),"")</f>
        <v/>
      </c>
      <c r="C10" s="8">
        <f>IFERROR(IF(A10=$C$1,Poles!F10,""),"")</f>
        <v>25.713000090000001</v>
      </c>
      <c r="D10" s="8" t="str">
        <f>IFERROR(IF(A10=$D$1,Poles!F10,""),"")</f>
        <v/>
      </c>
      <c r="E10" s="18"/>
      <c r="F10" s="259"/>
      <c r="G10" s="19" t="str">
        <f>IF(H10="-","-","3rd")</f>
        <v>3rd</v>
      </c>
      <c r="H10" s="73" t="str">
        <f>IFERROR(INDEX(Poles!$B:$F,MATCH(J10,Poles!$F:$F,0),1),"-")</f>
        <v>Candice Aamot</v>
      </c>
      <c r="I10" s="73" t="str">
        <f>IFERROR(INDEX(Poles!$B:$F,MATCH(J10,Poles!$F:$F,0),2),"-")</f>
        <v>Turtle</v>
      </c>
      <c r="J10" s="8">
        <f>IFERROR(SMALL($B$2:$B$300,L10),"-")</f>
        <v>23.715000140000001</v>
      </c>
      <c r="K10" s="176" t="str">
        <f>IF(T9&gt;0,T9,"")</f>
        <v/>
      </c>
      <c r="L10">
        <v>3</v>
      </c>
      <c r="O10" s="169"/>
      <c r="P10" s="169"/>
      <c r="Q10" s="169"/>
      <c r="R10" s="169">
        <v>0.1</v>
      </c>
      <c r="S10" s="169">
        <v>0.15</v>
      </c>
      <c r="T10" s="175">
        <f>IF($R$13&lt;=10,$O10,IF(AND($R$13&gt;10,$R$13&lt;=15),$P10,IF(AND($R$13&gt;15,$R$13&lt;=30),$Q10,IF(AND($R$13&gt;30,$R$13&lt;=60),$R10,IF(AND($R$13&gt;60,$R$13&lt;=90),$S10,"")))))*T$12</f>
        <v>0</v>
      </c>
      <c r="U10" s="175">
        <f t="shared" si="0"/>
        <v>0</v>
      </c>
      <c r="V10" s="175">
        <f t="shared" si="0"/>
        <v>0</v>
      </c>
      <c r="W10" s="21"/>
    </row>
    <row r="11" spans="1:23" ht="15.75">
      <c r="A11" s="3" t="str">
        <f>IFERROR(VLOOKUP(Poles!F11,$F$3:$G$5,2,TRUE),"")</f>
        <v>3D</v>
      </c>
      <c r="B11" s="8" t="str">
        <f>IFERROR(IF(A11=$B$1,Poles!F11,""),"")</f>
        <v/>
      </c>
      <c r="C11" s="8" t="str">
        <f>IFERROR(IF(A11=$C$1,Poles!F11,""),"")</f>
        <v/>
      </c>
      <c r="D11" s="8">
        <f>IFERROR(IF(A11=$D$1,Poles!F11,""),"")</f>
        <v>30.103000100000003</v>
      </c>
      <c r="E11" s="18"/>
      <c r="F11" s="259"/>
      <c r="G11" s="19" t="str">
        <f>IF(H11="-","-","4th")</f>
        <v>4th</v>
      </c>
      <c r="H11" s="73" t="str">
        <f>IFERROR(INDEX(Poles!$B:$F,MATCH(J11,Poles!$F:$F,0),1),"-")</f>
        <v>Shana Lensing</v>
      </c>
      <c r="I11" s="73" t="str">
        <f>IFERROR(INDEX(Poles!$B:$F,MATCH(J11,Poles!$F:$F,0),2),"-")</f>
        <v>Dream</v>
      </c>
      <c r="J11" s="8">
        <f>IFERROR(SMALL($B$2:$B$300,L11),"-")</f>
        <v>24.351000020000001</v>
      </c>
      <c r="K11" s="176" t="str">
        <f>IF(T10&gt;0,T10,"")</f>
        <v/>
      </c>
      <c r="L11">
        <v>4</v>
      </c>
      <c r="O11" s="21"/>
      <c r="P11" s="21"/>
      <c r="Q11" s="21"/>
      <c r="R11" s="21"/>
      <c r="S11" s="169">
        <v>0.1</v>
      </c>
      <c r="T11" s="175">
        <f>IF($R$13&lt;=10,$O11,IF(AND($R$13&gt;10,$R$13&lt;=15),$P11,IF(AND($R$13&gt;15,$R$13&lt;=30),$Q11,IF(AND($R$13&gt;30,$R$13&lt;=60),$R11,IF(AND($R$13&gt;60,$R$13&lt;=90),$S11,"")))))*T$12</f>
        <v>0</v>
      </c>
      <c r="U11" s="175">
        <f t="shared" si="0"/>
        <v>0</v>
      </c>
      <c r="V11" s="175">
        <f t="shared" si="0"/>
        <v>0</v>
      </c>
      <c r="W11" s="21"/>
    </row>
    <row r="12" spans="1:23" ht="15.75">
      <c r="A12" s="3" t="str">
        <f>IFERROR(VLOOKUP(Poles!F12,$F$3:$G$5,2,TRUE),"")</f>
        <v>3D</v>
      </c>
      <c r="B12" s="8" t="str">
        <f>IFERROR(IF(A12=$B$1,Poles!F12,""),"")</f>
        <v/>
      </c>
      <c r="C12" s="8" t="str">
        <f>IFERROR(IF(A12=$C$1,Poles!F12,""),"")</f>
        <v/>
      </c>
      <c r="D12" s="8">
        <f>IFERROR(IF(A12=$D$1,Poles!F12,""),"")</f>
        <v>28.991000109999998</v>
      </c>
      <c r="E12" s="18"/>
      <c r="F12" s="259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6" t="str">
        <f>IF(T11&gt;0,T11,"")</f>
        <v/>
      </c>
      <c r="L12">
        <v>5</v>
      </c>
      <c r="O12" s="21"/>
      <c r="P12" s="21"/>
      <c r="Q12" s="21"/>
      <c r="R12" s="21"/>
      <c r="S12" s="21"/>
      <c r="T12" s="174">
        <f>T5*$R$15</f>
        <v>120</v>
      </c>
      <c r="U12" s="174">
        <f>U5*$R$15</f>
        <v>72</v>
      </c>
      <c r="V12" s="174">
        <f>V5*$R$15</f>
        <v>48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7"/>
      <c r="O13" s="263" t="s">
        <v>75</v>
      </c>
      <c r="P13" s="263"/>
      <c r="Q13" s="263"/>
      <c r="R13" s="21">
        <f>Poles!J9</f>
        <v>15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>3D</v>
      </c>
      <c r="B14" s="8" t="str">
        <f>IFERROR(IF(A14=$B$1,Poles!F14,""),"")</f>
        <v/>
      </c>
      <c r="C14" s="8" t="str">
        <f>IFERROR(IF(A14=$C$1,Poles!F14,""),"")</f>
        <v/>
      </c>
      <c r="D14" s="8">
        <f>IFERROR(IF(A14=$D$1,Poles!F14,""),"")</f>
        <v>27.94200013</v>
      </c>
      <c r="E14" s="18"/>
      <c r="F14" s="259" t="s">
        <v>4</v>
      </c>
      <c r="G14" s="19" t="str">
        <f>IF(H14="-","-","1st")</f>
        <v>1st</v>
      </c>
      <c r="H14" s="19" t="str">
        <f>IFERROR(INDEX(Poles!B:F,MATCH(J14,Poles!F:F,0),1),"-")</f>
        <v>Belle Bond</v>
      </c>
      <c r="I14" s="19" t="str">
        <f>IFERROR(INDEX(Poles!B:F,MATCH(J14,Poles!F:F,0),2),"-")</f>
        <v>Horse</v>
      </c>
      <c r="J14" s="4">
        <f>IFERROR(SMALL($C$2:$C$300,L14),"-")</f>
        <v>25.713000090000001</v>
      </c>
      <c r="K14" s="177">
        <f>IF(U7&gt;0,U7,"")</f>
        <v>43.199999999999996</v>
      </c>
      <c r="L14">
        <v>1</v>
      </c>
      <c r="O14" s="263" t="s">
        <v>76</v>
      </c>
      <c r="P14" s="263"/>
      <c r="Q14" s="263"/>
      <c r="R14" s="174">
        <v>16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>1D</v>
      </c>
      <c r="B15" s="8">
        <f>IFERROR(IF(A15=$B$1,Poles!F15,""),"")</f>
        <v>23.715000140000001</v>
      </c>
      <c r="C15" s="8" t="str">
        <f>IFERROR(IF(A15=$C$1,Poles!F15,""),"")</f>
        <v/>
      </c>
      <c r="D15" s="8" t="str">
        <f>IFERROR(IF(A15=$D$1,Poles!F15,""),"")</f>
        <v/>
      </c>
      <c r="E15" s="18"/>
      <c r="F15" s="259"/>
      <c r="G15" s="19" t="str">
        <f>IF(H15="-","-","2nd")</f>
        <v>2nd</v>
      </c>
      <c r="H15" s="19" t="str">
        <f>IFERROR(INDEX(Poles!B:F,MATCH(J15,Poles!F:F,0),1),"-")</f>
        <v>Mashell Bohenkamp</v>
      </c>
      <c r="I15" s="19" t="str">
        <f>IFERROR(INDEX(Poles!B:F,MATCH(J15,Poles!F:F,0),2),"-")</f>
        <v>Darla</v>
      </c>
      <c r="J15" s="4">
        <f>IFERROR(SMALL($C$2:$C$300,L15),"-")</f>
        <v>26.079000050000001</v>
      </c>
      <c r="K15" s="177">
        <f>IF(U8&gt;0,U8,"")</f>
        <v>28.8</v>
      </c>
      <c r="L15">
        <v>2</v>
      </c>
      <c r="O15" s="263" t="s">
        <v>78</v>
      </c>
      <c r="P15" s="263"/>
      <c r="Q15" s="263"/>
      <c r="R15" s="174">
        <f>(R13*R14)+Poles!J3</f>
        <v>240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>3D</v>
      </c>
      <c r="B16" s="8" t="str">
        <f>IFERROR(IF(A16=$B$1,Poles!F16,""),"")</f>
        <v/>
      </c>
      <c r="C16" s="8" t="str">
        <f>IFERROR(IF(A16=$C$1,Poles!F16,""),"")</f>
        <v/>
      </c>
      <c r="D16" s="8">
        <f>IFERROR(IF(A16=$D$1,Poles!F16,""),"")</f>
        <v>29.992000150000003</v>
      </c>
      <c r="E16" s="18"/>
      <c r="F16" s="259"/>
      <c r="G16" s="19" t="str">
        <f>IF(H16="-","-","3rd")</f>
        <v>3rd</v>
      </c>
      <c r="H16" s="19" t="str">
        <f>IFERROR(INDEX(Poles!B:F,MATCH(J16,Poles!F:F,0),1),"-")</f>
        <v>Makenzee Kruger</v>
      </c>
      <c r="I16" s="19" t="str">
        <f>IFERROR(INDEX(Poles!B:F,MATCH(J16,Poles!F:F,0),2),"-")</f>
        <v>Rein</v>
      </c>
      <c r="J16" s="4">
        <f>IFERROR(SMALL($C$2:$C$300,L16),"-")</f>
        <v>26.97700008</v>
      </c>
      <c r="K16" s="177" t="str">
        <f>IF(U9&gt;0,U9,"")</f>
        <v/>
      </c>
      <c r="L16">
        <v>3</v>
      </c>
      <c r="O16" s="263" t="s">
        <v>10</v>
      </c>
      <c r="P16" s="263"/>
      <c r="Q16" s="263"/>
      <c r="R16" s="174">
        <f>R15*W5</f>
        <v>240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>3D</v>
      </c>
      <c r="B17" s="8" t="str">
        <f>IFERROR(IF(A17=$B$1,Poles!F17,""),"")</f>
        <v/>
      </c>
      <c r="C17" s="8" t="str">
        <f>IFERROR(IF(A17=$C$1,Poles!F17,""),"")</f>
        <v/>
      </c>
      <c r="D17" s="8">
        <f>IFERROR(IF(A17=$D$1,Poles!F17,""),"")</f>
        <v>27.89000016</v>
      </c>
      <c r="E17" s="18"/>
      <c r="F17" s="259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7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8" t="str">
        <f>IFERROR(IF(A18=$B$1,Poles!F18,""),"")</f>
        <v/>
      </c>
      <c r="C18" s="8" t="str">
        <f>IFERROR(IF(A18=$C$1,Poles!F18,""),"")</f>
        <v/>
      </c>
      <c r="D18" s="8" t="str">
        <f>IFERROR(IF(A18=$D$1,Poles!F18,""),"")</f>
        <v/>
      </c>
      <c r="E18" s="18"/>
      <c r="F18" s="259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7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7"/>
    </row>
    <row r="20" spans="1:12">
      <c r="A20" s="3" t="str">
        <f>IFERROR(VLOOKUP(Poles!F20,$F$3:$G$5,2,TRUE),"")</f>
        <v/>
      </c>
      <c r="B20" s="8" t="str">
        <f>IFERROR(IF(A20=$B$1,Poles!F20,""),"")</f>
        <v/>
      </c>
      <c r="C20" s="8" t="str">
        <f>IFERROR(IF(A20=$C$1,Poles!F20,""),"")</f>
        <v/>
      </c>
      <c r="D20" s="8" t="str">
        <f>IFERROR(IF(A20=$D$1,Poles!F20,""),"")</f>
        <v/>
      </c>
      <c r="E20" s="18"/>
      <c r="F20" s="259" t="s">
        <v>5</v>
      </c>
      <c r="G20" s="19" t="str">
        <f>IF(H20="-","-","1st")</f>
        <v>1st</v>
      </c>
      <c r="H20" s="19" t="str">
        <f>IFERROR(INDEX(Poles!B:F,MATCH(J20,Poles!F:F,0),1),"-")</f>
        <v>Makayla Cross</v>
      </c>
      <c r="I20" s="19" t="str">
        <f>IFERROR(INDEX(Poles!B:F,MATCH(J20,Poles!F:F,0),2),"-")</f>
        <v>Rio</v>
      </c>
      <c r="J20" s="78">
        <f>IFERROR(IF(SMALL($D$2:$D$300,L20)&lt;900,SMALL($D$2:$D$300,L20),"-"),"-")</f>
        <v>27.89000016</v>
      </c>
      <c r="K20" s="177">
        <f>IF(V7&gt;0,V7,"")</f>
        <v>28.799999999999997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59"/>
      <c r="G21" s="19" t="str">
        <f>IF(H21="-","-","2nd")</f>
        <v>2nd</v>
      </c>
      <c r="H21" s="19" t="str">
        <f>IFERROR(INDEX(Poles!B:F,MATCH(J21,Poles!F:F,0),1),"-")</f>
        <v>Kacy Goehring</v>
      </c>
      <c r="I21" s="19" t="str">
        <f>IFERROR(INDEX(Poles!B:F,MATCH(J21,Poles!F:F,0),2),"-")</f>
        <v>Lotto</v>
      </c>
      <c r="J21" s="78">
        <f>IFERROR(IF(SMALL($D$2:$D$300,L21)&lt;900,SMALL($D$2:$D$300,L21),"-"),"-")</f>
        <v>27.94200013</v>
      </c>
      <c r="K21" s="177">
        <f>IF(V8&gt;0,V8,"")</f>
        <v>19.200000000000003</v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59"/>
      <c r="G22" s="19" t="str">
        <f>IF(H22="-","-","3rd")</f>
        <v>3rd</v>
      </c>
      <c r="H22" s="19" t="str">
        <f>IFERROR(INDEX(Poles!B:F,MATCH(J22,Poles!F:F,0),1),"-")</f>
        <v>Tianna Doppenberg</v>
      </c>
      <c r="I22" s="19" t="str">
        <f>IFERROR(INDEX(Poles!B:F,MATCH(J22,Poles!F:F,0),2),"-")</f>
        <v>Vegas</v>
      </c>
      <c r="J22" s="78">
        <f>IFERROR(IF(SMALL($D$2:$D$300,L22)&lt;900,SMALL($D$2:$D$300,L22),"-"),"-")</f>
        <v>28.32500001</v>
      </c>
      <c r="K22" s="177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59"/>
      <c r="G23" s="19" t="str">
        <f>IF(H23="-","-","4th")</f>
        <v>4th</v>
      </c>
      <c r="H23" s="19" t="str">
        <f>IFERROR(INDEX(Poles!B:F,MATCH(J23,Poles!F:F,0),1),"-")</f>
        <v>Alison Zacharias</v>
      </c>
      <c r="I23" s="19" t="str">
        <f>IFERROR(INDEX(Poles!B:F,MATCH(J23,Poles!F:F,0),2),"-")</f>
        <v>Uno</v>
      </c>
      <c r="J23" s="78">
        <f>IFERROR(IF(SMALL($D$2:$D$300,L23)&lt;900,SMALL($D$2:$D$300,L23),"-"),"-")</f>
        <v>28.991000109999998</v>
      </c>
      <c r="K23" s="177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60"/>
      <c r="G24" s="16" t="str">
        <f>IF(H24="-","-","5th")</f>
        <v>5th</v>
      </c>
      <c r="H24" s="16" t="str">
        <f>IFERROR(INDEX(Poles!B:F,MATCH(J24,Poles!F:F,0),1),"-")</f>
        <v>Kacy Goehring</v>
      </c>
      <c r="I24" s="16" t="str">
        <f>IFERROR(INDEX(Poles!B:F,MATCH(J24,Poles!F:F,0),2),"-")</f>
        <v>Sugar</v>
      </c>
      <c r="J24" s="133">
        <f>IFERROR(IF(SMALL($D$2:$D$300,L24)&lt;900,SMALL($D$2:$D$300,L24),"-"),"-")</f>
        <v>29.992000150000003</v>
      </c>
      <c r="K24" s="178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83</v>
      </c>
    </row>
    <row r="3" spans="2:2">
      <c r="B3" s="150" t="s">
        <v>84</v>
      </c>
    </row>
    <row r="4" spans="2:2">
      <c r="B4" s="150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topLeftCell="B1" workbookViewId="0">
      <pane ySplit="2" topLeftCell="A35" activePane="bottomLeft" state="frozen"/>
      <selection pane="bottomLeft" activeCell="F42" sqref="F42"/>
    </sheetView>
  </sheetViews>
  <sheetFormatPr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34.140625" style="21" customWidth="1"/>
    <col min="9" max="12" width="13.7109375" style="21" hidden="1" customWidth="1"/>
    <col min="13" max="13" width="5.5703125" style="127" hidden="1" customWidth="1"/>
    <col min="14" max="14" width="4.140625" style="21" hidden="1" customWidth="1"/>
    <col min="15" max="15" width="5.5703125" style="21" hidden="1" customWidth="1"/>
    <col min="16" max="16" width="10.42578125" style="105" customWidth="1"/>
    <col min="17" max="17" width="11.42578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5" width="9.140625" style="21" customWidth="1"/>
    <col min="26" max="26" width="9.140625" style="21" hidden="1" customWidth="1"/>
    <col min="27" max="40" width="9.140625" style="21" customWidth="1"/>
    <col min="41" max="16384" width="9.140625" style="21"/>
  </cols>
  <sheetData>
    <row r="1" spans="1:26" ht="15.75" customHeight="1">
      <c r="A1" s="248" t="s">
        <v>7</v>
      </c>
      <c r="B1" s="249"/>
      <c r="C1" s="249"/>
      <c r="D1" s="249"/>
      <c r="E1" s="249"/>
      <c r="F1" s="250"/>
      <c r="G1" s="244" t="s">
        <v>19</v>
      </c>
      <c r="H1" s="246" t="s">
        <v>1</v>
      </c>
    </row>
    <row r="2" spans="1:26" ht="15.75" customHeight="1" thickBot="1">
      <c r="A2" s="144" t="s">
        <v>18</v>
      </c>
      <c r="B2" s="119" t="s">
        <v>17</v>
      </c>
      <c r="C2" s="113" t="s">
        <v>14</v>
      </c>
      <c r="D2" s="165" t="s">
        <v>79</v>
      </c>
      <c r="E2" s="113" t="s">
        <v>15</v>
      </c>
      <c r="F2" s="145" t="s">
        <v>16</v>
      </c>
      <c r="G2" s="245"/>
      <c r="H2" s="247"/>
      <c r="J2" s="31" t="s">
        <v>20</v>
      </c>
      <c r="K2" s="31" t="s">
        <v>21</v>
      </c>
      <c r="L2" s="31" t="s">
        <v>22</v>
      </c>
      <c r="M2" s="132" t="s">
        <v>73</v>
      </c>
      <c r="N2" s="31" t="s">
        <v>23</v>
      </c>
      <c r="O2" s="31" t="s">
        <v>74</v>
      </c>
      <c r="P2" s="202"/>
    </row>
    <row r="3" spans="1:26">
      <c r="A3" s="128"/>
      <c r="B3" s="122"/>
      <c r="C3" s="122">
        <v>16</v>
      </c>
      <c r="D3" s="122"/>
      <c r="E3" s="122">
        <v>1</v>
      </c>
      <c r="F3" s="204"/>
      <c r="G3" s="111" t="s">
        <v>96</v>
      </c>
      <c r="H3" s="69" t="s">
        <v>142</v>
      </c>
      <c r="I3" s="21">
        <v>1.0000000000000001E-9</v>
      </c>
      <c r="J3" s="21">
        <f>IF(C3="yco",1000+I3,IF((C3+$I3)&lt;1,"",C3+$I3))</f>
        <v>16.000000001</v>
      </c>
      <c r="K3" s="21">
        <f>IF(E3="co",1000+I3,IF(E3="yco",2000+I3,IF((E3+$I3)&lt;1,"",E3+$I3)))</f>
        <v>1.0000000010000001</v>
      </c>
      <c r="L3" s="21" t="str">
        <f>IF((F3+$I3)&lt;1,"",F3+$I3)</f>
        <v/>
      </c>
      <c r="M3" s="127" t="str">
        <f>IF(B3="oco",1000+I3,IF(B3="oy",2000+I3,IF((B3+$I3)&lt;1,"",B3+$I3)))</f>
        <v/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3" t="str">
        <f>IF(OR(B3="oco",B3 = "oy",B3="",AND(B3&gt;0,B3&lt;5000)),IF(OR(C3="yco",C3="",AND(C3&gt;0,C3&lt;5000)),IF(OR(E3="co",E3="yco",E3="",AND(E3&gt;0,E3&lt;5000)),IF(OR(F3="",AND(F3&gt;0,F3&lt;5000)),"","Check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  <c r="Z3" s="21" t="e">
        <f>CONCATENATE(#REF!,#REF!)</f>
        <v>#REF!</v>
      </c>
    </row>
    <row r="4" spans="1:26" ht="15.75" customHeight="1">
      <c r="A4" s="38"/>
      <c r="B4" s="120"/>
      <c r="C4" s="120">
        <v>1</v>
      </c>
      <c r="D4" s="120"/>
      <c r="E4" s="120"/>
      <c r="F4" s="123"/>
      <c r="G4" s="111" t="s">
        <v>140</v>
      </c>
      <c r="H4" s="69" t="s">
        <v>141</v>
      </c>
      <c r="I4" s="21">
        <v>2.0000000000000001E-9</v>
      </c>
      <c r="J4" s="21">
        <f>IF(C4="yco",1000+I4,IF((C4+$I4)&lt;1,"",C4+$I4))</f>
        <v>1.0000000019999999</v>
      </c>
      <c r="K4" s="21" t="str">
        <f t="shared" ref="K4:K67" si="1">IF(E4="co",1000+I4,IF(E4="yco",2000+I4,IF((E4+$I4)&lt;1,"",E4+$I4)))</f>
        <v/>
      </c>
      <c r="L4" s="21" t="str">
        <f t="shared" ref="L4:L67" si="2">IF((F4+$I4)&lt;1,"",F4+$I4)</f>
        <v/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3" t="str">
        <f t="shared" ref="P4:P67" si="5">IF(OR(B4="oco",B4 = "oy",B4="",AND(B4&gt;0,B4&lt;5000)),IF(OR(C4="yco",C4="",AND(C4&gt;0,C4&lt;5000)),IF(OR(E4="co",E4="yco",E4="",AND(E4&gt;0,E4&lt;5000)),IF(OR(F4="",AND(F4&gt;0,F4&lt;5000)),"","Check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/>
      <c r="S4"/>
      <c r="T4"/>
      <c r="U4"/>
      <c r="V4"/>
      <c r="Z4" s="21" t="e">
        <f>CONCATENATE(#REF!,#REF!)</f>
        <v>#REF!</v>
      </c>
    </row>
    <row r="5" spans="1:26" ht="16.5" thickBot="1">
      <c r="A5" s="38"/>
      <c r="B5" s="120"/>
      <c r="C5" s="120">
        <v>20</v>
      </c>
      <c r="D5" s="120"/>
      <c r="E5" s="120"/>
      <c r="F5" s="123"/>
      <c r="G5" s="111" t="s">
        <v>97</v>
      </c>
      <c r="H5" s="69" t="s">
        <v>105</v>
      </c>
      <c r="I5" s="21">
        <v>3E-9</v>
      </c>
      <c r="J5" s="21">
        <f>IF(C5="yco",1000+I5,IF((C5+$I5)&lt;1,"",C5+$I5))</f>
        <v>20.000000003</v>
      </c>
      <c r="K5" s="21" t="str">
        <f t="shared" si="1"/>
        <v/>
      </c>
      <c r="L5" s="21" t="str">
        <f t="shared" si="2"/>
        <v/>
      </c>
      <c r="M5" s="127" t="str">
        <f t="shared" si="3"/>
        <v/>
      </c>
      <c r="N5" s="127" t="str">
        <f t="shared" si="0"/>
        <v/>
      </c>
      <c r="O5" s="127" t="str">
        <f t="shared" si="4"/>
        <v/>
      </c>
      <c r="P5" s="203" t="str">
        <f t="shared" si="5"/>
        <v/>
      </c>
      <c r="R5"/>
      <c r="S5"/>
      <c r="T5"/>
      <c r="U5"/>
      <c r="V5"/>
      <c r="Z5" s="21" t="e">
        <f>CONCATENATE(#REF!,#REF!)</f>
        <v>#REF!</v>
      </c>
    </row>
    <row r="6" spans="1:26" ht="15.75" customHeight="1">
      <c r="A6" s="38"/>
      <c r="B6" s="120"/>
      <c r="C6" s="120">
        <v>36</v>
      </c>
      <c r="D6" s="120"/>
      <c r="E6" s="120">
        <v>2</v>
      </c>
      <c r="F6" s="123"/>
      <c r="G6" s="111" t="s">
        <v>98</v>
      </c>
      <c r="H6" s="69" t="s">
        <v>106</v>
      </c>
      <c r="I6" s="21">
        <v>4.0000000000000002E-9</v>
      </c>
      <c r="J6" s="211">
        <f>IF(C6="yco",1000+I6,IF((C6+$I6)&lt;1,"",C6+$I6))</f>
        <v>36.000000004</v>
      </c>
      <c r="K6" s="21">
        <f t="shared" si="1"/>
        <v>2.0000000039999999</v>
      </c>
      <c r="L6" s="21" t="str">
        <f t="shared" si="2"/>
        <v/>
      </c>
      <c r="M6" s="127" t="str">
        <f t="shared" si="3"/>
        <v/>
      </c>
      <c r="N6" s="127" t="str">
        <f t="shared" si="0"/>
        <v/>
      </c>
      <c r="O6" s="127" t="str">
        <f t="shared" si="4"/>
        <v/>
      </c>
      <c r="P6" s="203" t="str">
        <f t="shared" si="5"/>
        <v/>
      </c>
      <c r="R6" s="238" t="s">
        <v>81</v>
      </c>
      <c r="S6" s="251"/>
      <c r="T6" s="251"/>
      <c r="U6" s="251"/>
      <c r="V6" s="252"/>
      <c r="Z6" s="21" t="e">
        <f>CONCATENATE(#REF!,#REF!)</f>
        <v>#REF!</v>
      </c>
    </row>
    <row r="7" spans="1:26" ht="16.5" thickBot="1">
      <c r="A7" s="38"/>
      <c r="B7" s="205"/>
      <c r="C7" s="120">
        <v>2</v>
      </c>
      <c r="D7" s="120"/>
      <c r="E7" s="120"/>
      <c r="F7" s="123"/>
      <c r="G7" s="111" t="s">
        <v>99</v>
      </c>
      <c r="H7" s="69" t="s">
        <v>107</v>
      </c>
      <c r="I7" s="21">
        <v>5.0000000000000001E-9</v>
      </c>
      <c r="J7" s="21">
        <f t="shared" ref="J7:J68" si="6">IF(C7="yco",1000+I7,IF((C7+$I7)&lt;1,"",C7+$I7))</f>
        <v>2.000000005</v>
      </c>
      <c r="K7" s="21" t="str">
        <f t="shared" si="1"/>
        <v/>
      </c>
      <c r="L7" s="21" t="str">
        <f t="shared" si="2"/>
        <v/>
      </c>
      <c r="M7" s="127" t="str">
        <f t="shared" si="3"/>
        <v/>
      </c>
      <c r="N7" s="127" t="str">
        <f t="shared" si="0"/>
        <v/>
      </c>
      <c r="O7" s="127" t="str">
        <f t="shared" si="4"/>
        <v/>
      </c>
      <c r="P7" s="203" t="str">
        <f t="shared" si="5"/>
        <v/>
      </c>
      <c r="R7" s="253"/>
      <c r="S7" s="254"/>
      <c r="T7" s="254"/>
      <c r="U7" s="254"/>
      <c r="V7" s="255"/>
      <c r="Z7" s="21" t="e">
        <f>CONCATENATE(#REF!,#REF!)</f>
        <v>#REF!</v>
      </c>
    </row>
    <row r="8" spans="1:26" ht="15.75" customHeight="1">
      <c r="A8" s="38"/>
      <c r="B8" s="120"/>
      <c r="C8" s="120">
        <v>45</v>
      </c>
      <c r="D8" s="120"/>
      <c r="E8" s="120"/>
      <c r="F8" s="123"/>
      <c r="G8" s="111" t="s">
        <v>99</v>
      </c>
      <c r="H8" s="69" t="s">
        <v>108</v>
      </c>
      <c r="I8" s="21">
        <v>6E-9</v>
      </c>
      <c r="J8" s="21">
        <f t="shared" si="6"/>
        <v>45.000000006</v>
      </c>
      <c r="K8" s="21" t="str">
        <f t="shared" si="1"/>
        <v/>
      </c>
      <c r="L8" s="21" t="str">
        <f t="shared" si="2"/>
        <v/>
      </c>
      <c r="M8" s="127" t="str">
        <f t="shared" si="3"/>
        <v/>
      </c>
      <c r="N8" s="127" t="str">
        <f t="shared" si="0"/>
        <v/>
      </c>
      <c r="O8" s="127" t="str">
        <f t="shared" si="4"/>
        <v/>
      </c>
      <c r="P8" s="203" t="str">
        <f t="shared" si="5"/>
        <v/>
      </c>
      <c r="R8" s="238" t="s">
        <v>87</v>
      </c>
      <c r="S8" s="239"/>
      <c r="T8" s="239"/>
      <c r="U8" s="239"/>
      <c r="V8" s="240"/>
      <c r="Z8" s="21" t="e">
        <f>CONCATENATE(#REF!,#REF!)</f>
        <v>#REF!</v>
      </c>
    </row>
    <row r="9" spans="1:26" ht="16.5" thickBot="1">
      <c r="A9" s="38"/>
      <c r="B9" s="120"/>
      <c r="C9" s="120">
        <v>24</v>
      </c>
      <c r="D9" s="120"/>
      <c r="E9" s="120"/>
      <c r="F9" s="123"/>
      <c r="G9" s="111" t="s">
        <v>99</v>
      </c>
      <c r="H9" s="69" t="s">
        <v>109</v>
      </c>
      <c r="I9" s="21">
        <v>6.9999999999999998E-9</v>
      </c>
      <c r="J9" s="21">
        <f t="shared" si="6"/>
        <v>24.000000007000001</v>
      </c>
      <c r="K9" s="21" t="str">
        <f t="shared" si="1"/>
        <v/>
      </c>
      <c r="L9" s="21" t="str">
        <f t="shared" si="2"/>
        <v/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3" t="str">
        <f t="shared" si="5"/>
        <v/>
      </c>
      <c r="R9" s="241"/>
      <c r="S9" s="242"/>
      <c r="T9" s="242"/>
      <c r="U9" s="242"/>
      <c r="V9" s="243"/>
      <c r="Z9" s="21" t="e">
        <f>CONCATENATE(#REF!,#REF!)</f>
        <v>#REF!</v>
      </c>
    </row>
    <row r="10" spans="1:26">
      <c r="A10" s="38"/>
      <c r="B10" s="120"/>
      <c r="C10" s="120">
        <v>9</v>
      </c>
      <c r="D10" s="120"/>
      <c r="E10" s="120"/>
      <c r="F10" s="123"/>
      <c r="G10" s="111" t="s">
        <v>100</v>
      </c>
      <c r="H10" s="69" t="s">
        <v>110</v>
      </c>
      <c r="I10" s="21">
        <v>8.0000000000000005E-9</v>
      </c>
      <c r="J10" s="21">
        <f t="shared" si="6"/>
        <v>9.0000000080000007</v>
      </c>
      <c r="K10" s="21" t="str">
        <f t="shared" si="1"/>
        <v/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3" t="str">
        <f t="shared" si="5"/>
        <v/>
      </c>
      <c r="R10" s="238" t="s">
        <v>89</v>
      </c>
      <c r="S10" s="239"/>
      <c r="T10" s="239"/>
      <c r="U10" s="239"/>
      <c r="V10" s="240"/>
      <c r="Z10" s="21" t="e">
        <f>CONCATENATE(#REF!,#REF!)</f>
        <v>#REF!</v>
      </c>
    </row>
    <row r="11" spans="1:26" ht="16.5" thickBot="1">
      <c r="A11" s="38"/>
      <c r="B11" s="120"/>
      <c r="C11" s="120">
        <v>21</v>
      </c>
      <c r="D11" s="120"/>
      <c r="E11" s="120">
        <v>3</v>
      </c>
      <c r="F11" s="123"/>
      <c r="G11" s="111" t="s">
        <v>101</v>
      </c>
      <c r="H11" s="69" t="s">
        <v>111</v>
      </c>
      <c r="I11" s="21">
        <v>8.9999999999999995E-9</v>
      </c>
      <c r="J11" s="21">
        <f t="shared" si="6"/>
        <v>21.000000009000001</v>
      </c>
      <c r="K11" s="21">
        <f t="shared" si="1"/>
        <v>3.0000000089999999</v>
      </c>
      <c r="L11" s="21" t="str">
        <f t="shared" si="2"/>
        <v/>
      </c>
      <c r="M11" s="127" t="str">
        <f t="shared" si="3"/>
        <v/>
      </c>
      <c r="N11" s="127" t="str">
        <f t="shared" si="0"/>
        <v/>
      </c>
      <c r="O11" s="127" t="str">
        <f t="shared" si="4"/>
        <v/>
      </c>
      <c r="P11" s="203" t="str">
        <f t="shared" si="5"/>
        <v/>
      </c>
      <c r="R11" s="241"/>
      <c r="S11" s="242"/>
      <c r="T11" s="242"/>
      <c r="U11" s="242"/>
      <c r="V11" s="243"/>
      <c r="Z11" s="21" t="e">
        <f>CONCATENATE(#REF!,#REF!)</f>
        <v>#REF!</v>
      </c>
    </row>
    <row r="12" spans="1:26" ht="15.75" customHeight="1">
      <c r="A12" s="38"/>
      <c r="B12" s="120" t="s">
        <v>126</v>
      </c>
      <c r="C12" s="120">
        <v>11</v>
      </c>
      <c r="D12" s="121"/>
      <c r="E12" s="121">
        <v>4</v>
      </c>
      <c r="F12" s="124"/>
      <c r="G12" s="111" t="s">
        <v>101</v>
      </c>
      <c r="H12" s="69" t="s">
        <v>112</v>
      </c>
      <c r="I12" s="21">
        <v>1E-8</v>
      </c>
      <c r="J12" s="21">
        <f t="shared" si="6"/>
        <v>11.000000010000001</v>
      </c>
      <c r="K12" s="21">
        <f t="shared" si="1"/>
        <v>4.0000000099999999</v>
      </c>
      <c r="L12" s="21" t="str">
        <f t="shared" si="2"/>
        <v/>
      </c>
      <c r="M12" s="127">
        <f t="shared" si="3"/>
        <v>2000.0000000099999</v>
      </c>
      <c r="N12" s="127" t="str">
        <f t="shared" si="0"/>
        <v/>
      </c>
      <c r="O12" s="127" t="str">
        <f t="shared" si="4"/>
        <v/>
      </c>
      <c r="P12" s="203" t="str">
        <f t="shared" si="5"/>
        <v/>
      </c>
      <c r="Z12" s="21" t="e">
        <f>CONCATENATE(#REF!,#REF!)</f>
        <v>#REF!</v>
      </c>
    </row>
    <row r="13" spans="1:26">
      <c r="A13" s="38"/>
      <c r="B13" s="120"/>
      <c r="C13" s="120">
        <v>51</v>
      </c>
      <c r="D13" s="120"/>
      <c r="E13" s="120"/>
      <c r="F13" s="123"/>
      <c r="G13" s="111" t="s">
        <v>91</v>
      </c>
      <c r="H13" s="69" t="s">
        <v>115</v>
      </c>
      <c r="I13" s="21">
        <v>1.0999999999999999E-8</v>
      </c>
      <c r="J13" s="21">
        <f t="shared" si="6"/>
        <v>51.000000010999997</v>
      </c>
      <c r="K13" s="21" t="str">
        <f t="shared" si="1"/>
        <v/>
      </c>
      <c r="L13" s="21" t="str">
        <f t="shared" si="2"/>
        <v/>
      </c>
      <c r="M13" s="127" t="str">
        <f t="shared" si="3"/>
        <v/>
      </c>
      <c r="N13" s="127" t="str">
        <f t="shared" si="0"/>
        <v/>
      </c>
      <c r="O13" s="127" t="str">
        <f t="shared" si="4"/>
        <v/>
      </c>
      <c r="P13" s="203" t="str">
        <f t="shared" si="5"/>
        <v/>
      </c>
      <c r="R13" s="221" t="s">
        <v>90</v>
      </c>
      <c r="Z13" s="21" t="e">
        <f>CONCATENATE(#REF!,#REF!)</f>
        <v>#REF!</v>
      </c>
    </row>
    <row r="14" spans="1:26">
      <c r="A14" s="38"/>
      <c r="B14" s="120"/>
      <c r="C14" s="120">
        <v>55</v>
      </c>
      <c r="D14" s="120"/>
      <c r="E14" s="120"/>
      <c r="F14" s="123"/>
      <c r="G14" s="111" t="s">
        <v>113</v>
      </c>
      <c r="H14" s="69" t="s">
        <v>114</v>
      </c>
      <c r="I14" s="21">
        <v>1.2E-8</v>
      </c>
      <c r="J14" s="21">
        <f t="shared" si="6"/>
        <v>55.000000012000001</v>
      </c>
      <c r="K14" s="21" t="str">
        <f t="shared" si="1"/>
        <v/>
      </c>
      <c r="L14" s="21" t="str">
        <f t="shared" si="2"/>
        <v/>
      </c>
      <c r="M14" s="127" t="str">
        <f t="shared" si="3"/>
        <v/>
      </c>
      <c r="N14" s="127" t="str">
        <f t="shared" si="0"/>
        <v/>
      </c>
      <c r="O14" s="127" t="str">
        <f t="shared" si="4"/>
        <v/>
      </c>
      <c r="P14" s="203" t="str">
        <f t="shared" si="5"/>
        <v/>
      </c>
      <c r="R14" s="222" t="s">
        <v>86</v>
      </c>
      <c r="Z14" s="21" t="e">
        <f>CONCATENATE(#REF!,#REF!)</f>
        <v>#REF!</v>
      </c>
    </row>
    <row r="15" spans="1:26">
      <c r="A15" s="38"/>
      <c r="B15" s="120"/>
      <c r="C15" s="120">
        <v>56</v>
      </c>
      <c r="D15" s="120"/>
      <c r="E15" s="120"/>
      <c r="F15" s="123">
        <v>56</v>
      </c>
      <c r="G15" s="110" t="s">
        <v>194</v>
      </c>
      <c r="H15" s="39" t="s">
        <v>195</v>
      </c>
      <c r="I15" s="21">
        <v>1.3000000000000001E-8</v>
      </c>
      <c r="J15" s="21">
        <f t="shared" si="6"/>
        <v>56.000000012999998</v>
      </c>
      <c r="K15" s="21" t="str">
        <f t="shared" si="1"/>
        <v/>
      </c>
      <c r="L15" s="21">
        <f t="shared" si="2"/>
        <v>56.000000012999998</v>
      </c>
      <c r="M15" s="127" t="str">
        <f t="shared" si="3"/>
        <v/>
      </c>
      <c r="N15" s="127" t="str">
        <f t="shared" si="0"/>
        <v/>
      </c>
      <c r="O15" s="127" t="str">
        <f t="shared" si="4"/>
        <v/>
      </c>
      <c r="P15" s="203" t="str">
        <f t="shared" si="5"/>
        <v/>
      </c>
      <c r="R15" s="220"/>
      <c r="Z15" s="21" t="str">
        <f t="shared" ref="Z15:Z67" si="7">CONCATENATE(G15,H15)</f>
        <v>Anne AamotDevilina</v>
      </c>
    </row>
    <row r="16" spans="1:26">
      <c r="A16" s="38"/>
      <c r="B16" s="120" t="s">
        <v>92</v>
      </c>
      <c r="C16" s="120">
        <v>12</v>
      </c>
      <c r="D16" s="120"/>
      <c r="E16" s="120">
        <v>5</v>
      </c>
      <c r="F16" s="123">
        <v>4</v>
      </c>
      <c r="G16" s="110" t="s">
        <v>102</v>
      </c>
      <c r="H16" s="39" t="s">
        <v>117</v>
      </c>
      <c r="I16" s="21">
        <v>1.4E-8</v>
      </c>
      <c r="J16" s="21">
        <f t="shared" si="6"/>
        <v>12.000000013999999</v>
      </c>
      <c r="K16" s="21">
        <f t="shared" si="1"/>
        <v>5.0000000140000003</v>
      </c>
      <c r="L16" s="21">
        <f t="shared" si="2"/>
        <v>4.0000000140000003</v>
      </c>
      <c r="M16" s="127">
        <f t="shared" si="3"/>
        <v>1000.000000014</v>
      </c>
      <c r="N16" s="127" t="str">
        <f t="shared" si="0"/>
        <v/>
      </c>
      <c r="O16" s="127" t="str">
        <f t="shared" si="4"/>
        <v/>
      </c>
      <c r="P16" s="203" t="str">
        <f t="shared" si="5"/>
        <v/>
      </c>
      <c r="R16" s="220" t="s">
        <v>88</v>
      </c>
      <c r="Z16" s="21" t="str">
        <f t="shared" si="7"/>
        <v>Shana LensingDream</v>
      </c>
    </row>
    <row r="17" spans="1:26">
      <c r="A17" s="38"/>
      <c r="B17" s="120" t="s">
        <v>126</v>
      </c>
      <c r="C17" s="120">
        <v>54</v>
      </c>
      <c r="D17" s="120" t="s">
        <v>126</v>
      </c>
      <c r="E17" s="120">
        <v>6</v>
      </c>
      <c r="F17" s="123">
        <v>17</v>
      </c>
      <c r="G17" s="110" t="s">
        <v>94</v>
      </c>
      <c r="H17" s="39" t="s">
        <v>95</v>
      </c>
      <c r="I17" s="21">
        <v>1.4999999999999999E-8</v>
      </c>
      <c r="J17" s="21">
        <f t="shared" si="6"/>
        <v>54.000000014999998</v>
      </c>
      <c r="K17" s="21">
        <f t="shared" si="1"/>
        <v>6.0000000150000004</v>
      </c>
      <c r="L17" s="21">
        <f t="shared" si="2"/>
        <v>17.000000015000001</v>
      </c>
      <c r="M17" s="127">
        <f t="shared" si="3"/>
        <v>2000.0000000150001</v>
      </c>
      <c r="N17" s="127" t="str">
        <f t="shared" si="0"/>
        <v/>
      </c>
      <c r="O17" s="127">
        <f t="shared" si="4"/>
        <v>2000.0000000150001</v>
      </c>
      <c r="P17" s="203" t="str">
        <f t="shared" si="5"/>
        <v/>
      </c>
      <c r="R17" s="220"/>
      <c r="Z17" s="21" t="str">
        <f t="shared" si="7"/>
        <v>Makenzee KrugerRein</v>
      </c>
    </row>
    <row r="18" spans="1:26">
      <c r="A18" s="38"/>
      <c r="B18" s="120"/>
      <c r="C18" s="120">
        <v>14</v>
      </c>
      <c r="D18" s="120"/>
      <c r="E18" s="120"/>
      <c r="F18" s="123"/>
      <c r="G18" s="110" t="s">
        <v>103</v>
      </c>
      <c r="H18" s="39" t="s">
        <v>116</v>
      </c>
      <c r="I18" s="21">
        <v>1.6000000000000001E-8</v>
      </c>
      <c r="J18" s="21">
        <f t="shared" si="6"/>
        <v>14.000000016</v>
      </c>
      <c r="K18" s="21" t="str">
        <f t="shared" si="1"/>
        <v/>
      </c>
      <c r="L18" s="21" t="str">
        <f t="shared" si="2"/>
        <v/>
      </c>
      <c r="M18" s="127" t="str">
        <f t="shared" si="3"/>
        <v/>
      </c>
      <c r="N18" s="127" t="str">
        <f t="shared" si="0"/>
        <v/>
      </c>
      <c r="O18" s="127" t="str">
        <f t="shared" si="4"/>
        <v/>
      </c>
      <c r="P18" s="203" t="str">
        <f t="shared" si="5"/>
        <v/>
      </c>
      <c r="Z18" s="21" t="str">
        <f t="shared" si="7"/>
        <v>Sandy HighlandJoker</v>
      </c>
    </row>
    <row r="19" spans="1:26">
      <c r="A19" s="38"/>
      <c r="B19" s="120"/>
      <c r="C19" s="120">
        <v>40</v>
      </c>
      <c r="D19" s="120"/>
      <c r="E19" s="120"/>
      <c r="F19" s="123"/>
      <c r="G19" s="110" t="s">
        <v>103</v>
      </c>
      <c r="H19" s="39" t="s">
        <v>118</v>
      </c>
      <c r="I19" s="21">
        <v>1.7E-8</v>
      </c>
      <c r="J19" s="21">
        <f t="shared" si="6"/>
        <v>40.000000016999998</v>
      </c>
      <c r="K19" s="21" t="str">
        <f t="shared" si="1"/>
        <v/>
      </c>
      <c r="L19" s="21" t="str">
        <f t="shared" si="2"/>
        <v/>
      </c>
      <c r="M19" s="127" t="str">
        <f t="shared" si="3"/>
        <v/>
      </c>
      <c r="N19" s="127" t="str">
        <f t="shared" si="0"/>
        <v/>
      </c>
      <c r="O19" s="127" t="str">
        <f t="shared" si="4"/>
        <v/>
      </c>
      <c r="P19" s="203" t="str">
        <f t="shared" si="5"/>
        <v/>
      </c>
      <c r="Z19" s="21" t="str">
        <f t="shared" si="7"/>
        <v>Sandy HighlandBeer Ticket</v>
      </c>
    </row>
    <row r="20" spans="1:26">
      <c r="A20" s="38"/>
      <c r="B20" s="120"/>
      <c r="C20" s="120">
        <v>38</v>
      </c>
      <c r="D20" s="121"/>
      <c r="E20" s="121"/>
      <c r="F20" s="124"/>
      <c r="G20" s="110" t="s">
        <v>104</v>
      </c>
      <c r="H20" s="39" t="s">
        <v>208</v>
      </c>
      <c r="I20" s="21">
        <v>1.7999999999999999E-8</v>
      </c>
      <c r="J20" s="21">
        <f t="shared" si="6"/>
        <v>38.000000018000001</v>
      </c>
      <c r="K20" s="21" t="str">
        <f t="shared" si="1"/>
        <v/>
      </c>
      <c r="L20" s="21" t="str">
        <f t="shared" si="2"/>
        <v/>
      </c>
      <c r="M20" s="127" t="str">
        <f t="shared" si="3"/>
        <v/>
      </c>
      <c r="N20" s="127" t="str">
        <f t="shared" si="0"/>
        <v/>
      </c>
      <c r="O20" s="127" t="str">
        <f t="shared" si="4"/>
        <v/>
      </c>
      <c r="P20" s="203" t="str">
        <f t="shared" si="5"/>
        <v/>
      </c>
      <c r="Z20" s="21" t="str">
        <f t="shared" si="7"/>
        <v xml:space="preserve">Cheyenne Mortensen Mesa </v>
      </c>
    </row>
    <row r="21" spans="1:26">
      <c r="A21" s="38"/>
      <c r="B21" s="120"/>
      <c r="C21" s="120">
        <v>39</v>
      </c>
      <c r="D21" s="120"/>
      <c r="E21" s="120"/>
      <c r="F21" s="123"/>
      <c r="G21" s="110" t="s">
        <v>119</v>
      </c>
      <c r="H21" s="39" t="s">
        <v>120</v>
      </c>
      <c r="I21" s="21">
        <v>1.9000000000000001E-8</v>
      </c>
      <c r="J21" s="21">
        <f t="shared" si="6"/>
        <v>39.000000018999998</v>
      </c>
      <c r="K21" s="21" t="str">
        <f t="shared" si="1"/>
        <v/>
      </c>
      <c r="L21" s="21" t="str">
        <f t="shared" si="2"/>
        <v/>
      </c>
      <c r="M21" s="127" t="str">
        <f t="shared" si="3"/>
        <v/>
      </c>
      <c r="N21" s="127" t="str">
        <f t="shared" si="0"/>
        <v/>
      </c>
      <c r="O21" s="127" t="str">
        <f t="shared" si="4"/>
        <v/>
      </c>
      <c r="P21" s="203" t="str">
        <f t="shared" si="5"/>
        <v/>
      </c>
      <c r="Z21" s="21" t="str">
        <f t="shared" si="7"/>
        <v>Kensey AllenSnip</v>
      </c>
    </row>
    <row r="22" spans="1:26">
      <c r="A22" s="38"/>
      <c r="B22" s="120" t="s">
        <v>92</v>
      </c>
      <c r="C22" s="120">
        <v>33</v>
      </c>
      <c r="D22" s="120" t="s">
        <v>92</v>
      </c>
      <c r="E22" s="120">
        <v>7</v>
      </c>
      <c r="F22" s="123"/>
      <c r="G22" s="110" t="s">
        <v>121</v>
      </c>
      <c r="H22" s="39" t="s">
        <v>122</v>
      </c>
      <c r="I22" s="21">
        <v>2E-8</v>
      </c>
      <c r="J22" s="21">
        <f t="shared" si="6"/>
        <v>33.000000020000002</v>
      </c>
      <c r="K22" s="21">
        <f t="shared" si="1"/>
        <v>7.0000000199999999</v>
      </c>
      <c r="L22" s="21" t="str">
        <f t="shared" si="2"/>
        <v/>
      </c>
      <c r="M22" s="127">
        <f t="shared" si="3"/>
        <v>1000.00000002</v>
      </c>
      <c r="N22" s="127" t="str">
        <f t="shared" si="0"/>
        <v/>
      </c>
      <c r="O22" s="127">
        <f t="shared" si="4"/>
        <v>1000.00000002</v>
      </c>
      <c r="P22" s="203" t="str">
        <f t="shared" si="5"/>
        <v/>
      </c>
      <c r="Z22" s="21" t="str">
        <f t="shared" si="7"/>
        <v>Cadence MagnusonBW Dashin and Cashin</v>
      </c>
    </row>
    <row r="23" spans="1:26">
      <c r="A23" s="38"/>
      <c r="B23" s="120" t="s">
        <v>126</v>
      </c>
      <c r="C23" s="120">
        <v>4</v>
      </c>
      <c r="D23" s="120" t="s">
        <v>126</v>
      </c>
      <c r="E23" s="120">
        <v>8</v>
      </c>
      <c r="F23" s="123"/>
      <c r="G23" s="110" t="s">
        <v>123</v>
      </c>
      <c r="H23" s="39" t="s">
        <v>147</v>
      </c>
      <c r="I23" s="21">
        <v>2.0999999999999999E-8</v>
      </c>
      <c r="J23" s="21">
        <f t="shared" si="6"/>
        <v>4.000000021</v>
      </c>
      <c r="K23" s="21">
        <f t="shared" si="1"/>
        <v>8.000000021</v>
      </c>
      <c r="L23" s="21" t="str">
        <f t="shared" si="2"/>
        <v/>
      </c>
      <c r="M23" s="127">
        <f t="shared" si="3"/>
        <v>2000.000000021</v>
      </c>
      <c r="N23" s="127" t="str">
        <f t="shared" si="0"/>
        <v/>
      </c>
      <c r="O23" s="127">
        <f t="shared" si="4"/>
        <v>2000.000000021</v>
      </c>
      <c r="P23" s="203" t="str">
        <f t="shared" si="5"/>
        <v/>
      </c>
      <c r="Z23" s="21" t="str">
        <f t="shared" si="7"/>
        <v>Hatty FeyRed</v>
      </c>
    </row>
    <row r="24" spans="1:26">
      <c r="A24" s="38"/>
      <c r="B24" s="120" t="s">
        <v>126</v>
      </c>
      <c r="C24" s="120">
        <v>46</v>
      </c>
      <c r="D24" s="120" t="s">
        <v>126</v>
      </c>
      <c r="E24" s="120">
        <v>9</v>
      </c>
      <c r="F24" s="123"/>
      <c r="G24" s="110" t="s">
        <v>124</v>
      </c>
      <c r="H24" s="39" t="s">
        <v>125</v>
      </c>
      <c r="I24" s="21">
        <v>2.1999999999999998E-8</v>
      </c>
      <c r="J24" s="21">
        <f t="shared" si="6"/>
        <v>46.000000022000002</v>
      </c>
      <c r="K24" s="21">
        <f t="shared" si="1"/>
        <v>9.000000022</v>
      </c>
      <c r="L24" s="21" t="str">
        <f t="shared" si="2"/>
        <v/>
      </c>
      <c r="M24" s="127">
        <f t="shared" si="3"/>
        <v>2000.000000022</v>
      </c>
      <c r="N24" s="127" t="str">
        <f t="shared" si="0"/>
        <v/>
      </c>
      <c r="O24" s="127">
        <f t="shared" si="4"/>
        <v>2000.000000022</v>
      </c>
      <c r="P24" s="203" t="str">
        <f t="shared" si="5"/>
        <v/>
      </c>
      <c r="Z24" s="21" t="str">
        <f t="shared" si="7"/>
        <v>Josey FeyO So Country</v>
      </c>
    </row>
    <row r="25" spans="1:26">
      <c r="A25" s="38"/>
      <c r="B25" s="120"/>
      <c r="C25" s="120">
        <v>30</v>
      </c>
      <c r="D25" s="120"/>
      <c r="E25" s="120">
        <v>10</v>
      </c>
      <c r="F25" s="123">
        <v>3</v>
      </c>
      <c r="G25" s="110" t="s">
        <v>93</v>
      </c>
      <c r="H25" s="39" t="s">
        <v>127</v>
      </c>
      <c r="I25" s="21">
        <v>2.3000000000000001E-8</v>
      </c>
      <c r="J25" s="21">
        <f t="shared" si="6"/>
        <v>30.000000022999998</v>
      </c>
      <c r="K25" s="21">
        <f t="shared" si="1"/>
        <v>10.000000023</v>
      </c>
      <c r="L25" s="21">
        <f t="shared" si="2"/>
        <v>3.0000000230000001</v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3" t="str">
        <f t="shared" si="5"/>
        <v/>
      </c>
      <c r="Z25" s="21" t="str">
        <f t="shared" si="7"/>
        <v>Tianna DoppenbergVegas</v>
      </c>
    </row>
    <row r="26" spans="1:26">
      <c r="A26" s="38"/>
      <c r="B26" s="120"/>
      <c r="C26" s="120">
        <v>10</v>
      </c>
      <c r="D26" s="121"/>
      <c r="E26" s="121">
        <v>11</v>
      </c>
      <c r="F26" s="124"/>
      <c r="G26" s="110" t="s">
        <v>93</v>
      </c>
      <c r="H26" s="39" t="s">
        <v>146</v>
      </c>
      <c r="I26" s="21">
        <v>2.4E-8</v>
      </c>
      <c r="J26" s="21">
        <f t="shared" si="6"/>
        <v>10.000000024</v>
      </c>
      <c r="K26" s="21">
        <f t="shared" si="1"/>
        <v>11.000000024</v>
      </c>
      <c r="L26" s="21" t="str">
        <f t="shared" si="2"/>
        <v/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3" t="str">
        <f t="shared" si="5"/>
        <v/>
      </c>
      <c r="Z26" s="21" t="str">
        <f t="shared" si="7"/>
        <v>Tianna DoppenbergOakley</v>
      </c>
    </row>
    <row r="27" spans="1:26">
      <c r="A27" s="38"/>
      <c r="B27" s="120"/>
      <c r="C27" s="120">
        <v>18</v>
      </c>
      <c r="D27" s="120"/>
      <c r="E27" s="120">
        <v>12</v>
      </c>
      <c r="F27" s="123">
        <v>9</v>
      </c>
      <c r="G27" s="110" t="s">
        <v>148</v>
      </c>
      <c r="H27" s="39" t="s">
        <v>149</v>
      </c>
      <c r="I27" s="21">
        <v>2.4999999999999999E-8</v>
      </c>
      <c r="J27" s="21">
        <f t="shared" si="6"/>
        <v>18.000000024999999</v>
      </c>
      <c r="K27" s="21">
        <f t="shared" si="1"/>
        <v>12.000000025</v>
      </c>
      <c r="L27" s="21">
        <f t="shared" si="2"/>
        <v>9.0000000250000003</v>
      </c>
      <c r="M27" s="127" t="str">
        <f t="shared" si="3"/>
        <v/>
      </c>
      <c r="N27" s="127" t="str">
        <f t="shared" si="0"/>
        <v/>
      </c>
      <c r="O27" s="127" t="str">
        <f t="shared" si="4"/>
        <v/>
      </c>
      <c r="P27" s="203" t="str">
        <f t="shared" si="5"/>
        <v/>
      </c>
      <c r="Z27" s="21" t="str">
        <f t="shared" si="7"/>
        <v>Kristan SoukupCrown</v>
      </c>
    </row>
    <row r="28" spans="1:26">
      <c r="A28" s="38"/>
      <c r="B28" s="120"/>
      <c r="C28" s="121">
        <v>31</v>
      </c>
      <c r="D28" s="121"/>
      <c r="E28" s="121">
        <v>13</v>
      </c>
      <c r="F28" s="124"/>
      <c r="G28" s="110" t="s">
        <v>128</v>
      </c>
      <c r="H28" s="39" t="s">
        <v>129</v>
      </c>
      <c r="I28" s="21">
        <v>2.6000000000000001E-8</v>
      </c>
      <c r="J28" s="21">
        <f t="shared" si="6"/>
        <v>31.000000025999999</v>
      </c>
      <c r="K28" s="21">
        <f t="shared" si="1"/>
        <v>13.000000026</v>
      </c>
      <c r="L28" s="21" t="str">
        <f t="shared" si="2"/>
        <v/>
      </c>
      <c r="M28" s="127" t="str">
        <f t="shared" si="3"/>
        <v/>
      </c>
      <c r="N28" s="127" t="str">
        <f t="shared" si="0"/>
        <v/>
      </c>
      <c r="O28" s="127" t="str">
        <f t="shared" si="4"/>
        <v/>
      </c>
      <c r="P28" s="203" t="str">
        <f t="shared" si="5"/>
        <v/>
      </c>
      <c r="Z28" s="21" t="str">
        <f t="shared" si="7"/>
        <v>Londyn MikkelsonRosie</v>
      </c>
    </row>
    <row r="29" spans="1:26">
      <c r="A29" s="38"/>
      <c r="B29" s="120"/>
      <c r="C29" s="120"/>
      <c r="D29" s="120"/>
      <c r="E29" s="120"/>
      <c r="F29" s="123">
        <v>5</v>
      </c>
      <c r="G29" s="110" t="s">
        <v>128</v>
      </c>
      <c r="H29" s="39" t="s">
        <v>130</v>
      </c>
      <c r="I29" s="21">
        <v>2.7E-8</v>
      </c>
      <c r="J29" s="21" t="str">
        <f t="shared" si="6"/>
        <v/>
      </c>
      <c r="K29" s="21" t="str">
        <f t="shared" si="1"/>
        <v/>
      </c>
      <c r="L29" s="21">
        <f t="shared" si="2"/>
        <v>5.0000000269999996</v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3" t="str">
        <f t="shared" si="5"/>
        <v/>
      </c>
      <c r="Z29" s="21" t="str">
        <f t="shared" si="7"/>
        <v>Londyn MikkelsonStella</v>
      </c>
    </row>
    <row r="30" spans="1:26">
      <c r="A30" s="38"/>
      <c r="B30" s="120"/>
      <c r="C30" s="120">
        <v>60</v>
      </c>
      <c r="D30" s="120"/>
      <c r="E30" s="120"/>
      <c r="F30" s="123"/>
      <c r="G30" s="110" t="s">
        <v>131</v>
      </c>
      <c r="H30" s="39" t="s">
        <v>132</v>
      </c>
      <c r="I30" s="21">
        <v>2.7999999999999999E-8</v>
      </c>
      <c r="J30" s="21">
        <f t="shared" si="6"/>
        <v>60.000000028000002</v>
      </c>
      <c r="K30" s="21" t="str">
        <f t="shared" si="1"/>
        <v/>
      </c>
      <c r="L30" s="21" t="str">
        <f t="shared" si="2"/>
        <v/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3" t="str">
        <f t="shared" si="5"/>
        <v/>
      </c>
      <c r="Z30" s="21" t="str">
        <f t="shared" si="7"/>
        <v>Brenda DetersFantastic French Fling</v>
      </c>
    </row>
    <row r="31" spans="1:26">
      <c r="A31" s="38"/>
      <c r="B31" s="120"/>
      <c r="C31" s="120">
        <v>23</v>
      </c>
      <c r="D31" s="120"/>
      <c r="E31" s="120"/>
      <c r="F31" s="123"/>
      <c r="G31" s="110" t="s">
        <v>133</v>
      </c>
      <c r="H31" s="39" t="s">
        <v>134</v>
      </c>
      <c r="I31" s="21">
        <v>2.9000000000000002E-8</v>
      </c>
      <c r="J31" s="21">
        <f t="shared" si="6"/>
        <v>23.000000028999999</v>
      </c>
      <c r="K31" s="21" t="str">
        <f t="shared" si="1"/>
        <v/>
      </c>
      <c r="L31" s="21" t="str">
        <f t="shared" si="2"/>
        <v/>
      </c>
      <c r="M31" s="127" t="str">
        <f t="shared" si="3"/>
        <v/>
      </c>
      <c r="N31" s="127" t="str">
        <f t="shared" si="0"/>
        <v/>
      </c>
      <c r="O31" s="127" t="str">
        <f t="shared" si="4"/>
        <v/>
      </c>
      <c r="P31" s="203" t="str">
        <f t="shared" si="5"/>
        <v/>
      </c>
      <c r="Z31" s="21" t="str">
        <f t="shared" si="7"/>
        <v>Barb WestoverRomie</v>
      </c>
    </row>
    <row r="32" spans="1:26">
      <c r="A32" s="38"/>
      <c r="B32" s="120"/>
      <c r="C32" s="120">
        <v>57</v>
      </c>
      <c r="D32" s="120"/>
      <c r="E32" s="120">
        <v>14</v>
      </c>
      <c r="F32" s="123"/>
      <c r="G32" s="110" t="s">
        <v>135</v>
      </c>
      <c r="H32" s="39" t="s">
        <v>136</v>
      </c>
      <c r="I32" s="21">
        <v>2.9999999999999997E-8</v>
      </c>
      <c r="J32" s="21">
        <f t="shared" si="6"/>
        <v>57.000000030000002</v>
      </c>
      <c r="K32" s="21">
        <f t="shared" si="1"/>
        <v>14.000000030000001</v>
      </c>
      <c r="L32" s="21" t="str">
        <f t="shared" si="2"/>
        <v/>
      </c>
      <c r="M32" s="127" t="str">
        <f t="shared" si="3"/>
        <v/>
      </c>
      <c r="N32" s="127" t="str">
        <f t="shared" si="0"/>
        <v/>
      </c>
      <c r="O32" s="127" t="str">
        <f t="shared" si="4"/>
        <v/>
      </c>
      <c r="P32" s="203" t="str">
        <f t="shared" si="5"/>
        <v/>
      </c>
      <c r="Z32" s="21" t="str">
        <f t="shared" si="7"/>
        <v>Emily KrugerFrench Iced Stella</v>
      </c>
    </row>
    <row r="33" spans="1:26">
      <c r="A33" s="38"/>
      <c r="B33" s="120"/>
      <c r="C33" s="121">
        <v>28</v>
      </c>
      <c r="D33" s="121"/>
      <c r="E33" s="121">
        <v>15</v>
      </c>
      <c r="F33" s="124"/>
      <c r="G33" s="110" t="s">
        <v>137</v>
      </c>
      <c r="H33" s="39" t="s">
        <v>138</v>
      </c>
      <c r="I33" s="21">
        <v>3.1E-8</v>
      </c>
      <c r="J33" s="21">
        <f t="shared" si="6"/>
        <v>28.000000030999999</v>
      </c>
      <c r="K33" s="21">
        <f t="shared" si="1"/>
        <v>15.000000031000001</v>
      </c>
      <c r="L33" s="21" t="str">
        <f t="shared" si="2"/>
        <v/>
      </c>
      <c r="M33" s="127" t="str">
        <f t="shared" si="3"/>
        <v/>
      </c>
      <c r="N33" s="127" t="str">
        <f t="shared" si="0"/>
        <v/>
      </c>
      <c r="O33" s="127" t="str">
        <f t="shared" si="4"/>
        <v/>
      </c>
      <c r="P33" s="203" t="str">
        <f t="shared" si="5"/>
        <v/>
      </c>
      <c r="Z33" s="21" t="str">
        <f t="shared" si="7"/>
        <v>Jodi NelsonSimon</v>
      </c>
    </row>
    <row r="34" spans="1:26">
      <c r="A34" s="38"/>
      <c r="B34" s="120"/>
      <c r="C34" s="120">
        <v>27</v>
      </c>
      <c r="D34" s="120"/>
      <c r="E34" s="120"/>
      <c r="F34" s="123"/>
      <c r="G34" s="110" t="s">
        <v>139</v>
      </c>
      <c r="H34" s="39" t="s">
        <v>207</v>
      </c>
      <c r="I34" s="21">
        <v>3.2000000000000002E-8</v>
      </c>
      <c r="J34" s="21">
        <f t="shared" si="6"/>
        <v>27.000000031999999</v>
      </c>
      <c r="K34" s="21" t="str">
        <f t="shared" si="1"/>
        <v/>
      </c>
      <c r="L34" s="21" t="str">
        <f t="shared" si="2"/>
        <v/>
      </c>
      <c r="M34" s="127" t="str">
        <f t="shared" si="3"/>
        <v/>
      </c>
      <c r="N34" s="127" t="str">
        <f t="shared" si="0"/>
        <v/>
      </c>
      <c r="O34" s="127" t="str">
        <f t="shared" si="4"/>
        <v/>
      </c>
      <c r="P34" s="203" t="str">
        <f t="shared" si="5"/>
        <v/>
      </c>
      <c r="Z34" s="21" t="str">
        <f t="shared" si="7"/>
        <v>Penny Schlagel Venus</v>
      </c>
    </row>
    <row r="35" spans="1:26">
      <c r="A35" s="38"/>
      <c r="B35" s="120"/>
      <c r="C35" s="121">
        <v>43</v>
      </c>
      <c r="D35" s="121" t="s">
        <v>126</v>
      </c>
      <c r="E35" s="121">
        <v>16</v>
      </c>
      <c r="F35" s="124"/>
      <c r="G35" s="110" t="s">
        <v>143</v>
      </c>
      <c r="H35" s="39" t="s">
        <v>144</v>
      </c>
      <c r="I35" s="21">
        <v>3.2999999999999998E-8</v>
      </c>
      <c r="J35" s="21">
        <f t="shared" si="6"/>
        <v>43.000000032999999</v>
      </c>
      <c r="K35" s="21">
        <f t="shared" si="1"/>
        <v>16.000000032999999</v>
      </c>
      <c r="L35" s="21" t="str">
        <f t="shared" si="2"/>
        <v/>
      </c>
      <c r="M35" s="127" t="str">
        <f t="shared" si="3"/>
        <v/>
      </c>
      <c r="N35" s="127" t="str">
        <f t="shared" ref="N35:N66" si="8">IF((A35+$I35)&lt;1,"",A35+$I35)</f>
        <v/>
      </c>
      <c r="O35" s="127">
        <f t="shared" si="4"/>
        <v>2000.0000000330001</v>
      </c>
      <c r="P35" s="203" t="str">
        <f t="shared" si="5"/>
        <v/>
      </c>
      <c r="Z35" s="21" t="str">
        <f t="shared" si="7"/>
        <v>Lauren BadgettSaintly Olena</v>
      </c>
    </row>
    <row r="36" spans="1:26">
      <c r="A36" s="38"/>
      <c r="B36" s="120"/>
      <c r="C36" s="121">
        <v>15</v>
      </c>
      <c r="D36" s="121"/>
      <c r="E36" s="121">
        <v>17</v>
      </c>
      <c r="F36" s="124"/>
      <c r="G36" s="110" t="s">
        <v>145</v>
      </c>
      <c r="H36" s="39" t="s">
        <v>130</v>
      </c>
      <c r="I36" s="21">
        <v>3.4E-8</v>
      </c>
      <c r="J36" s="21">
        <f t="shared" si="6"/>
        <v>15.000000033999999</v>
      </c>
      <c r="K36" s="21">
        <f t="shared" si="1"/>
        <v>17.000000033999999</v>
      </c>
      <c r="L36" s="21" t="str">
        <f t="shared" si="2"/>
        <v/>
      </c>
      <c r="M36" s="127" t="str">
        <f t="shared" si="3"/>
        <v/>
      </c>
      <c r="N36" s="127" t="str">
        <f t="shared" si="8"/>
        <v/>
      </c>
      <c r="O36" s="127" t="str">
        <f t="shared" si="4"/>
        <v/>
      </c>
      <c r="P36" s="203" t="str">
        <f t="shared" si="5"/>
        <v/>
      </c>
      <c r="Z36" s="21" t="str">
        <f t="shared" si="7"/>
        <v>Jayla SchleyStella</v>
      </c>
    </row>
    <row r="37" spans="1:26">
      <c r="A37" s="38"/>
      <c r="B37" s="120"/>
      <c r="C37" s="120">
        <v>53</v>
      </c>
      <c r="D37" s="120"/>
      <c r="E37" s="120"/>
      <c r="F37" s="123"/>
      <c r="G37" s="110" t="s">
        <v>178</v>
      </c>
      <c r="H37" s="39" t="s">
        <v>211</v>
      </c>
      <c r="I37" s="21">
        <v>3.5000000000000002E-8</v>
      </c>
      <c r="J37" s="21">
        <f t="shared" si="6"/>
        <v>53.000000034999999</v>
      </c>
      <c r="K37" s="21" t="str">
        <f t="shared" si="1"/>
        <v/>
      </c>
      <c r="L37" s="21" t="str">
        <f t="shared" si="2"/>
        <v/>
      </c>
      <c r="M37" s="127" t="str">
        <f t="shared" si="3"/>
        <v/>
      </c>
      <c r="N37" s="127" t="str">
        <f t="shared" si="8"/>
        <v/>
      </c>
      <c r="O37" s="127" t="str">
        <f t="shared" si="4"/>
        <v/>
      </c>
      <c r="P37" s="203" t="str">
        <f t="shared" si="5"/>
        <v/>
      </c>
      <c r="Z37" s="21" t="str">
        <f t="shared" si="7"/>
        <v>Cassie Melbrechreyted</v>
      </c>
    </row>
    <row r="38" spans="1:26">
      <c r="A38" s="38"/>
      <c r="B38" s="120"/>
      <c r="C38" s="120">
        <v>80</v>
      </c>
      <c r="D38" s="120"/>
      <c r="E38" s="120">
        <v>18</v>
      </c>
      <c r="F38" s="123"/>
      <c r="G38" s="110" t="s">
        <v>150</v>
      </c>
      <c r="H38" s="39" t="s">
        <v>151</v>
      </c>
      <c r="I38" s="21">
        <v>3.5999999999999998E-8</v>
      </c>
      <c r="J38" s="21">
        <f t="shared" si="6"/>
        <v>80.000000036000003</v>
      </c>
      <c r="K38" s="21">
        <f t="shared" si="1"/>
        <v>18.000000035999999</v>
      </c>
      <c r="L38" s="21" t="str">
        <f t="shared" si="2"/>
        <v/>
      </c>
      <c r="M38" s="127" t="str">
        <f t="shared" si="3"/>
        <v/>
      </c>
      <c r="N38" s="127" t="str">
        <f t="shared" si="8"/>
        <v/>
      </c>
      <c r="O38" s="127" t="str">
        <f t="shared" si="4"/>
        <v/>
      </c>
      <c r="P38" s="203" t="str">
        <f t="shared" si="5"/>
        <v/>
      </c>
      <c r="Z38" s="21" t="str">
        <f t="shared" si="7"/>
        <v>Jill MoodyCher</v>
      </c>
    </row>
    <row r="39" spans="1:26">
      <c r="A39" s="38"/>
      <c r="B39" s="120"/>
      <c r="C39" s="120">
        <v>2</v>
      </c>
      <c r="D39" s="120"/>
      <c r="E39" s="120"/>
      <c r="F39" s="123"/>
      <c r="G39" s="110" t="s">
        <v>150</v>
      </c>
      <c r="H39" s="39" t="s">
        <v>152</v>
      </c>
      <c r="I39" s="21">
        <v>3.7E-8</v>
      </c>
      <c r="J39" s="21">
        <f t="shared" si="6"/>
        <v>2.000000037</v>
      </c>
      <c r="K39" s="21" t="str">
        <f t="shared" si="1"/>
        <v/>
      </c>
      <c r="L39" s="21" t="str">
        <f t="shared" si="2"/>
        <v/>
      </c>
      <c r="M39" s="127" t="str">
        <f t="shared" si="3"/>
        <v/>
      </c>
      <c r="N39" s="127" t="str">
        <f t="shared" si="8"/>
        <v/>
      </c>
      <c r="O39" s="127" t="str">
        <f t="shared" si="4"/>
        <v/>
      </c>
      <c r="P39" s="203" t="str">
        <f t="shared" si="5"/>
        <v/>
      </c>
      <c r="Z39" s="21" t="str">
        <f t="shared" si="7"/>
        <v>Jill MoodyMatilda</v>
      </c>
    </row>
    <row r="40" spans="1:26">
      <c r="A40" s="38"/>
      <c r="B40" s="120"/>
      <c r="C40" s="120">
        <v>35</v>
      </c>
      <c r="D40" s="120"/>
      <c r="E40" s="120">
        <v>19</v>
      </c>
      <c r="F40" s="123"/>
      <c r="G40" s="110" t="s">
        <v>153</v>
      </c>
      <c r="H40" s="39" t="s">
        <v>154</v>
      </c>
      <c r="I40" s="21">
        <v>3.8000000000000003E-8</v>
      </c>
      <c r="J40" s="21">
        <f t="shared" si="6"/>
        <v>35.000000038000003</v>
      </c>
      <c r="K40" s="21">
        <f t="shared" si="1"/>
        <v>19.000000038</v>
      </c>
      <c r="L40" s="21" t="str">
        <f t="shared" si="2"/>
        <v/>
      </c>
      <c r="M40" s="127" t="str">
        <f t="shared" si="3"/>
        <v/>
      </c>
      <c r="N40" s="127" t="str">
        <f t="shared" si="8"/>
        <v/>
      </c>
      <c r="O40" s="127" t="str">
        <f t="shared" si="4"/>
        <v/>
      </c>
      <c r="P40" s="203" t="str">
        <f t="shared" si="5"/>
        <v/>
      </c>
      <c r="Z40" s="21" t="str">
        <f t="shared" si="7"/>
        <v>Jill Moody Tanya</v>
      </c>
    </row>
    <row r="41" spans="1:26">
      <c r="A41" s="38"/>
      <c r="B41" s="120"/>
      <c r="C41" s="121">
        <v>50</v>
      </c>
      <c r="D41" s="121"/>
      <c r="E41" s="121">
        <v>20</v>
      </c>
      <c r="F41" s="124"/>
      <c r="G41" s="110" t="s">
        <v>155</v>
      </c>
      <c r="H41" s="39" t="s">
        <v>202</v>
      </c>
      <c r="I41" s="21">
        <v>3.8999999999999998E-8</v>
      </c>
      <c r="J41" s="21">
        <f t="shared" si="6"/>
        <v>50.000000039</v>
      </c>
      <c r="K41" s="21">
        <f t="shared" si="1"/>
        <v>20.000000039</v>
      </c>
      <c r="L41" s="21" t="str">
        <f t="shared" si="2"/>
        <v/>
      </c>
      <c r="M41" s="127" t="str">
        <f t="shared" si="3"/>
        <v/>
      </c>
      <c r="N41" s="127" t="str">
        <f t="shared" si="8"/>
        <v/>
      </c>
      <c r="O41" s="127" t="str">
        <f t="shared" si="4"/>
        <v/>
      </c>
      <c r="P41" s="203" t="str">
        <f t="shared" si="5"/>
        <v/>
      </c>
      <c r="Z41" s="21" t="str">
        <f t="shared" si="7"/>
        <v>Sindi JandreauGringo</v>
      </c>
    </row>
    <row r="42" spans="1:26">
      <c r="A42" s="38"/>
      <c r="B42" s="120" t="s">
        <v>92</v>
      </c>
      <c r="C42" s="120">
        <v>47</v>
      </c>
      <c r="D42" s="120" t="s">
        <v>92</v>
      </c>
      <c r="E42" s="120">
        <v>21</v>
      </c>
      <c r="F42" s="123">
        <v>99</v>
      </c>
      <c r="G42" s="110" t="s">
        <v>156</v>
      </c>
      <c r="H42" s="39" t="s">
        <v>157</v>
      </c>
      <c r="I42" s="21">
        <v>4.0000000000000001E-8</v>
      </c>
      <c r="J42" s="21">
        <f t="shared" si="6"/>
        <v>47.000000040000003</v>
      </c>
      <c r="K42" s="21">
        <f t="shared" si="1"/>
        <v>21.00000004</v>
      </c>
      <c r="L42" s="21">
        <f t="shared" si="2"/>
        <v>99.000000040000003</v>
      </c>
      <c r="M42" s="127">
        <f t="shared" si="3"/>
        <v>1000.00000004</v>
      </c>
      <c r="N42" s="127" t="str">
        <f t="shared" si="8"/>
        <v/>
      </c>
      <c r="O42" s="127">
        <f t="shared" si="4"/>
        <v>1000.00000004</v>
      </c>
      <c r="P42" s="203" t="str">
        <f t="shared" si="5"/>
        <v/>
      </c>
      <c r="Z42" s="21" t="str">
        <f t="shared" si="7"/>
        <v>Makayla CrossRio</v>
      </c>
    </row>
    <row r="43" spans="1:26">
      <c r="A43" s="38"/>
      <c r="B43" s="120"/>
      <c r="C43" s="120">
        <v>32</v>
      </c>
      <c r="D43" s="120"/>
      <c r="E43" s="120"/>
      <c r="F43" s="123"/>
      <c r="G43" s="110" t="s">
        <v>158</v>
      </c>
      <c r="H43" s="39" t="s">
        <v>159</v>
      </c>
      <c r="I43" s="21">
        <v>4.1000000000000003E-8</v>
      </c>
      <c r="J43" s="21">
        <f t="shared" si="6"/>
        <v>32.000000041</v>
      </c>
      <c r="K43" s="21" t="str">
        <f t="shared" si="1"/>
        <v/>
      </c>
      <c r="L43" s="21" t="str">
        <f t="shared" si="2"/>
        <v/>
      </c>
      <c r="M43" s="127" t="str">
        <f t="shared" si="3"/>
        <v/>
      </c>
      <c r="N43" s="127" t="str">
        <f t="shared" si="8"/>
        <v/>
      </c>
      <c r="O43" s="127" t="str">
        <f t="shared" si="4"/>
        <v/>
      </c>
      <c r="P43" s="203" t="str">
        <f t="shared" si="5"/>
        <v/>
      </c>
      <c r="Z43" s="21" t="str">
        <f t="shared" si="7"/>
        <v>Tessa BucherDestiny</v>
      </c>
    </row>
    <row r="44" spans="1:26">
      <c r="A44" s="38"/>
      <c r="B44" s="120" t="s">
        <v>126</v>
      </c>
      <c r="C44" s="121">
        <v>41</v>
      </c>
      <c r="D44" s="121" t="s">
        <v>126</v>
      </c>
      <c r="E44" s="121">
        <v>22</v>
      </c>
      <c r="F44" s="124"/>
      <c r="G44" s="110" t="s">
        <v>160</v>
      </c>
      <c r="H44" s="39" t="s">
        <v>161</v>
      </c>
      <c r="I44" s="21">
        <v>4.1999999999999999E-8</v>
      </c>
      <c r="J44" s="21">
        <f t="shared" si="6"/>
        <v>41.000000042000003</v>
      </c>
      <c r="K44" s="21">
        <f t="shared" si="1"/>
        <v>22.000000042</v>
      </c>
      <c r="L44" s="21" t="str">
        <f t="shared" si="2"/>
        <v/>
      </c>
      <c r="M44" s="127">
        <f t="shared" si="3"/>
        <v>2000.000000042</v>
      </c>
      <c r="N44" s="127" t="str">
        <f t="shared" si="8"/>
        <v/>
      </c>
      <c r="O44" s="127">
        <f t="shared" si="4"/>
        <v>2000.000000042</v>
      </c>
      <c r="P44" s="203" t="str">
        <f t="shared" si="5"/>
        <v/>
      </c>
      <c r="Z44" s="21" t="str">
        <f t="shared" si="7"/>
        <v>Maddie VansurkamDoc</v>
      </c>
    </row>
    <row r="45" spans="1:26">
      <c r="A45" s="38"/>
      <c r="B45" s="120"/>
      <c r="C45" s="121">
        <v>37</v>
      </c>
      <c r="D45" s="121"/>
      <c r="E45" s="121">
        <v>23</v>
      </c>
      <c r="F45" s="124"/>
      <c r="G45" s="110" t="s">
        <v>162</v>
      </c>
      <c r="H45" s="39" t="s">
        <v>163</v>
      </c>
      <c r="I45" s="21">
        <v>4.3000000000000001E-8</v>
      </c>
      <c r="J45" s="21">
        <f t="shared" si="6"/>
        <v>37.000000043</v>
      </c>
      <c r="K45" s="21">
        <f t="shared" si="1"/>
        <v>23.000000043</v>
      </c>
      <c r="L45" s="21" t="str">
        <f t="shared" si="2"/>
        <v/>
      </c>
      <c r="M45" s="127" t="str">
        <f t="shared" si="3"/>
        <v/>
      </c>
      <c r="N45" s="127" t="str">
        <f t="shared" si="8"/>
        <v/>
      </c>
      <c r="O45" s="127" t="str">
        <f t="shared" si="4"/>
        <v/>
      </c>
      <c r="P45" s="203" t="str">
        <f t="shared" si="5"/>
        <v/>
      </c>
      <c r="Z45" s="21" t="str">
        <f t="shared" si="7"/>
        <v>Raelin JurgensDaisy</v>
      </c>
    </row>
    <row r="46" spans="1:26">
      <c r="A46" s="38"/>
      <c r="B46" s="120"/>
      <c r="C46" s="120">
        <v>49</v>
      </c>
      <c r="D46" s="120"/>
      <c r="E46" s="120"/>
      <c r="F46" s="123"/>
      <c r="G46" s="110" t="s">
        <v>164</v>
      </c>
      <c r="H46" s="39" t="s">
        <v>165</v>
      </c>
      <c r="I46" s="21">
        <v>4.3999999999999997E-8</v>
      </c>
      <c r="J46" s="21">
        <f t="shared" si="6"/>
        <v>49.000000043999997</v>
      </c>
      <c r="K46" s="21" t="str">
        <f t="shared" si="1"/>
        <v/>
      </c>
      <c r="L46" s="21" t="str">
        <f t="shared" si="2"/>
        <v/>
      </c>
      <c r="M46" s="127" t="str">
        <f t="shared" si="3"/>
        <v/>
      </c>
      <c r="N46" s="127" t="str">
        <f t="shared" si="8"/>
        <v/>
      </c>
      <c r="O46" s="127" t="str">
        <f t="shared" si="4"/>
        <v/>
      </c>
      <c r="P46" s="203" t="str">
        <f t="shared" si="5"/>
        <v/>
      </c>
      <c r="Z46" s="21" t="str">
        <f t="shared" si="7"/>
        <v>Brooke BraskampFirefly</v>
      </c>
    </row>
    <row r="47" spans="1:26">
      <c r="A47" s="38"/>
      <c r="B47" s="120" t="s">
        <v>126</v>
      </c>
      <c r="C47" s="121">
        <v>8</v>
      </c>
      <c r="D47" s="121"/>
      <c r="E47" s="121"/>
      <c r="F47" s="124"/>
      <c r="G47" s="110" t="s">
        <v>166</v>
      </c>
      <c r="H47" s="39" t="s">
        <v>167</v>
      </c>
      <c r="I47" s="21">
        <v>4.4999999999999999E-8</v>
      </c>
      <c r="J47" s="21">
        <f t="shared" si="6"/>
        <v>8.0000000450000002</v>
      </c>
      <c r="K47" s="21" t="str">
        <f t="shared" si="1"/>
        <v/>
      </c>
      <c r="L47" s="21" t="str">
        <f t="shared" si="2"/>
        <v/>
      </c>
      <c r="M47" s="127">
        <f t="shared" si="3"/>
        <v>2000.000000045</v>
      </c>
      <c r="N47" s="127" t="str">
        <f t="shared" si="8"/>
        <v/>
      </c>
      <c r="O47" s="127" t="str">
        <f t="shared" si="4"/>
        <v/>
      </c>
      <c r="P47" s="203" t="str">
        <f t="shared" si="5"/>
        <v/>
      </c>
      <c r="Z47" s="21" t="str">
        <f t="shared" si="7"/>
        <v>Livya BraskampLilly</v>
      </c>
    </row>
    <row r="48" spans="1:26">
      <c r="A48" s="38"/>
      <c r="B48" s="120"/>
      <c r="C48" s="120">
        <v>3</v>
      </c>
      <c r="D48" s="120"/>
      <c r="E48" s="120">
        <v>24</v>
      </c>
      <c r="F48" s="123"/>
      <c r="G48" s="110" t="s">
        <v>168</v>
      </c>
      <c r="H48" s="39" t="s">
        <v>169</v>
      </c>
      <c r="I48" s="21">
        <v>4.6000000000000002E-8</v>
      </c>
      <c r="J48" s="21">
        <f t="shared" si="6"/>
        <v>3.0000000459999998</v>
      </c>
      <c r="K48" s="21">
        <f t="shared" si="1"/>
        <v>24.000000046</v>
      </c>
      <c r="L48" s="21" t="str">
        <f t="shared" si="2"/>
        <v/>
      </c>
      <c r="M48" s="127" t="str">
        <f t="shared" si="3"/>
        <v/>
      </c>
      <c r="N48" s="127" t="str">
        <f t="shared" si="8"/>
        <v/>
      </c>
      <c r="O48" s="127" t="str">
        <f t="shared" si="4"/>
        <v/>
      </c>
      <c r="P48" s="203" t="str">
        <f t="shared" si="5"/>
        <v/>
      </c>
      <c r="Z48" s="21" t="str">
        <f t="shared" si="7"/>
        <v>Sara VanDuysenLil Haida Boon</v>
      </c>
    </row>
    <row r="49" spans="1:26">
      <c r="A49" s="38"/>
      <c r="B49" s="120" t="s">
        <v>92</v>
      </c>
      <c r="C49" s="120">
        <v>34</v>
      </c>
      <c r="D49" s="120" t="s">
        <v>92</v>
      </c>
      <c r="E49" s="120">
        <v>25</v>
      </c>
      <c r="F49" s="123"/>
      <c r="G49" s="110" t="s">
        <v>212</v>
      </c>
      <c r="H49" s="39" t="s">
        <v>213</v>
      </c>
      <c r="I49" s="21">
        <v>4.6999999999999997E-8</v>
      </c>
      <c r="J49" s="21">
        <f t="shared" si="6"/>
        <v>34.000000047</v>
      </c>
      <c r="K49" s="21">
        <f t="shared" si="1"/>
        <v>25.000000047</v>
      </c>
      <c r="L49" s="21" t="str">
        <f t="shared" si="2"/>
        <v/>
      </c>
      <c r="M49" s="127">
        <f t="shared" si="3"/>
        <v>1000.000000047</v>
      </c>
      <c r="N49" s="127" t="str">
        <f t="shared" si="8"/>
        <v/>
      </c>
      <c r="O49" s="127">
        <f t="shared" si="4"/>
        <v>1000.000000047</v>
      </c>
      <c r="P49" s="203" t="str">
        <f t="shared" si="5"/>
        <v/>
      </c>
      <c r="Z49" s="21" t="str">
        <f t="shared" si="7"/>
        <v>Alison ZachariasWillow</v>
      </c>
    </row>
    <row r="50" spans="1:26">
      <c r="A50" s="38"/>
      <c r="B50" s="120"/>
      <c r="C50" s="120">
        <v>26</v>
      </c>
      <c r="D50" s="120"/>
      <c r="E50" s="120"/>
      <c r="F50" s="123"/>
      <c r="G50" s="110" t="s">
        <v>170</v>
      </c>
      <c r="H50" s="39" t="s">
        <v>204</v>
      </c>
      <c r="I50" s="21">
        <v>4.8E-8</v>
      </c>
      <c r="J50" s="21">
        <f t="shared" si="6"/>
        <v>26.000000048</v>
      </c>
      <c r="K50" s="21" t="str">
        <f t="shared" si="1"/>
        <v/>
      </c>
      <c r="L50" s="21" t="str">
        <f t="shared" si="2"/>
        <v/>
      </c>
      <c r="M50" s="127" t="str">
        <f t="shared" si="3"/>
        <v/>
      </c>
      <c r="N50" s="127" t="str">
        <f t="shared" si="8"/>
        <v/>
      </c>
      <c r="O50" s="127" t="str">
        <f t="shared" si="4"/>
        <v/>
      </c>
      <c r="P50" s="203" t="str">
        <f t="shared" si="5"/>
        <v/>
      </c>
      <c r="Z50" s="21" t="str">
        <f t="shared" si="7"/>
        <v>Baylee SchoenfelderRansom</v>
      </c>
    </row>
    <row r="51" spans="1:26">
      <c r="A51" s="38"/>
      <c r="B51" s="120"/>
      <c r="C51" s="120">
        <v>5</v>
      </c>
      <c r="D51" s="120"/>
      <c r="E51" s="120"/>
      <c r="F51" s="123"/>
      <c r="G51" s="110" t="s">
        <v>171</v>
      </c>
      <c r="H51" s="39" t="s">
        <v>203</v>
      </c>
      <c r="I51" s="21">
        <v>4.9000000000000002E-8</v>
      </c>
      <c r="J51" s="21">
        <f t="shared" si="6"/>
        <v>5.0000000489999996</v>
      </c>
      <c r="K51" s="21" t="str">
        <f t="shared" si="1"/>
        <v/>
      </c>
      <c r="L51" s="21" t="str">
        <f t="shared" si="2"/>
        <v/>
      </c>
      <c r="M51" s="127" t="str">
        <f t="shared" si="3"/>
        <v/>
      </c>
      <c r="N51" s="127" t="str">
        <f t="shared" si="8"/>
        <v/>
      </c>
      <c r="O51" s="127" t="str">
        <f t="shared" si="4"/>
        <v/>
      </c>
      <c r="P51" s="203" t="str">
        <f t="shared" si="5"/>
        <v/>
      </c>
      <c r="Z51" s="21" t="str">
        <f t="shared" si="7"/>
        <v>Shelby HohnTrigger</v>
      </c>
    </row>
    <row r="52" spans="1:26">
      <c r="A52" s="38"/>
      <c r="B52" s="120" t="s">
        <v>92</v>
      </c>
      <c r="C52" s="120">
        <v>105</v>
      </c>
      <c r="D52" s="120"/>
      <c r="E52" s="120"/>
      <c r="F52" s="123">
        <v>11</v>
      </c>
      <c r="G52" s="110" t="s">
        <v>172</v>
      </c>
      <c r="H52" s="39" t="s">
        <v>173</v>
      </c>
      <c r="I52" s="21">
        <v>4.9999999999999998E-8</v>
      </c>
      <c r="J52" s="21">
        <f t="shared" si="6"/>
        <v>105.00000005</v>
      </c>
      <c r="K52" s="21" t="str">
        <f t="shared" si="1"/>
        <v/>
      </c>
      <c r="L52" s="21">
        <f t="shared" si="2"/>
        <v>11.000000050000001</v>
      </c>
      <c r="M52" s="127">
        <f t="shared" si="3"/>
        <v>1000.00000005</v>
      </c>
      <c r="N52" s="127" t="str">
        <f t="shared" si="8"/>
        <v/>
      </c>
      <c r="O52" s="127" t="str">
        <f t="shared" si="4"/>
        <v/>
      </c>
      <c r="P52" s="203" t="str">
        <f t="shared" si="5"/>
        <v/>
      </c>
      <c r="Z52" s="21" t="str">
        <f t="shared" si="7"/>
        <v>Mashell BohenkampDarla</v>
      </c>
    </row>
    <row r="53" spans="1:26">
      <c r="A53" s="38"/>
      <c r="B53" s="120" t="s">
        <v>126</v>
      </c>
      <c r="C53" s="120">
        <v>86</v>
      </c>
      <c r="D53" s="120"/>
      <c r="E53" s="120"/>
      <c r="F53" s="123">
        <v>86</v>
      </c>
      <c r="G53" s="111" t="s">
        <v>192</v>
      </c>
      <c r="H53" s="69" t="s">
        <v>193</v>
      </c>
      <c r="I53" s="21">
        <v>5.1E-8</v>
      </c>
      <c r="J53" s="21">
        <f t="shared" si="6"/>
        <v>86.000000051000001</v>
      </c>
      <c r="K53" s="21" t="str">
        <f t="shared" si="1"/>
        <v/>
      </c>
      <c r="L53" s="21">
        <f t="shared" si="2"/>
        <v>86.000000051000001</v>
      </c>
      <c r="M53" s="127">
        <f t="shared" si="3"/>
        <v>2000.0000000509999</v>
      </c>
      <c r="N53" s="127" t="str">
        <f t="shared" si="8"/>
        <v/>
      </c>
      <c r="O53" s="127" t="str">
        <f t="shared" si="4"/>
        <v/>
      </c>
      <c r="P53" s="203" t="str">
        <f t="shared" si="5"/>
        <v/>
      </c>
      <c r="Z53" s="21" t="str">
        <f t="shared" si="7"/>
        <v>Candice AamotTurtle</v>
      </c>
    </row>
    <row r="54" spans="1:26">
      <c r="A54" s="38"/>
      <c r="B54" s="120"/>
      <c r="C54" s="120">
        <v>13</v>
      </c>
      <c r="D54" s="120"/>
      <c r="E54" s="120"/>
      <c r="F54" s="123"/>
      <c r="G54" s="111" t="s">
        <v>174</v>
      </c>
      <c r="H54" s="69" t="s">
        <v>175</v>
      </c>
      <c r="I54" s="21">
        <v>5.2000000000000002E-8</v>
      </c>
      <c r="J54" s="21">
        <f t="shared" si="6"/>
        <v>13.000000052000001</v>
      </c>
      <c r="K54" s="21" t="str">
        <f t="shared" si="1"/>
        <v/>
      </c>
      <c r="L54" s="21" t="str">
        <f t="shared" si="2"/>
        <v/>
      </c>
      <c r="M54" s="127" t="str">
        <f t="shared" si="3"/>
        <v/>
      </c>
      <c r="N54" s="127" t="str">
        <f t="shared" si="8"/>
        <v/>
      </c>
      <c r="O54" s="127" t="str">
        <f t="shared" si="4"/>
        <v/>
      </c>
      <c r="P54" s="203" t="str">
        <f t="shared" si="5"/>
        <v/>
      </c>
      <c r="Z54" s="21" t="str">
        <f t="shared" si="7"/>
        <v>Tana HarringtonWinnie</v>
      </c>
    </row>
    <row r="55" spans="1:26">
      <c r="A55" s="38"/>
      <c r="B55" s="120"/>
      <c r="C55" s="120">
        <v>22</v>
      </c>
      <c r="D55" s="120"/>
      <c r="E55" s="120"/>
      <c r="F55" s="123"/>
      <c r="G55" s="111" t="s">
        <v>176</v>
      </c>
      <c r="H55" s="69" t="s">
        <v>177</v>
      </c>
      <c r="I55" s="21">
        <v>5.2999999999999998E-8</v>
      </c>
      <c r="J55" s="21">
        <f t="shared" si="6"/>
        <v>22.000000053000001</v>
      </c>
      <c r="K55" s="21" t="str">
        <f t="shared" si="1"/>
        <v/>
      </c>
      <c r="L55" s="21" t="str">
        <f t="shared" si="2"/>
        <v/>
      </c>
      <c r="M55" s="127" t="str">
        <f t="shared" si="3"/>
        <v/>
      </c>
      <c r="N55" s="127" t="str">
        <f t="shared" si="8"/>
        <v/>
      </c>
      <c r="O55" s="127" t="str">
        <f t="shared" si="4"/>
        <v/>
      </c>
      <c r="P55" s="203" t="str">
        <f t="shared" si="5"/>
        <v/>
      </c>
      <c r="Z55" s="21" t="str">
        <f t="shared" si="7"/>
        <v>Lexi ThybergMouse</v>
      </c>
    </row>
    <row r="56" spans="1:26">
      <c r="A56" s="38"/>
      <c r="B56" s="120"/>
      <c r="C56" s="120">
        <v>70</v>
      </c>
      <c r="D56" s="120"/>
      <c r="E56" s="120"/>
      <c r="F56" s="123"/>
      <c r="G56" s="111" t="s">
        <v>179</v>
      </c>
      <c r="H56" s="69" t="s">
        <v>182</v>
      </c>
      <c r="I56" s="21">
        <v>5.4E-8</v>
      </c>
      <c r="J56" s="21">
        <f t="shared" si="6"/>
        <v>70.000000053999997</v>
      </c>
      <c r="K56" s="21" t="str">
        <f t="shared" si="1"/>
        <v/>
      </c>
      <c r="L56" s="21" t="str">
        <f t="shared" si="2"/>
        <v/>
      </c>
      <c r="M56" s="127" t="str">
        <f t="shared" si="3"/>
        <v/>
      </c>
      <c r="N56" s="127" t="str">
        <f t="shared" si="8"/>
        <v/>
      </c>
      <c r="O56" s="127" t="str">
        <f t="shared" si="4"/>
        <v/>
      </c>
      <c r="P56" s="203" t="str">
        <f t="shared" si="5"/>
        <v/>
      </c>
      <c r="Z56" s="21" t="str">
        <f t="shared" si="7"/>
        <v>Carly NelsonVinny</v>
      </c>
    </row>
    <row r="57" spans="1:26">
      <c r="A57" s="38"/>
      <c r="B57" s="120"/>
      <c r="C57" s="120">
        <v>3</v>
      </c>
      <c r="D57" s="120"/>
      <c r="E57" s="120"/>
      <c r="F57" s="123"/>
      <c r="G57" s="111" t="s">
        <v>179</v>
      </c>
      <c r="H57" s="69" t="s">
        <v>180</v>
      </c>
      <c r="I57" s="21">
        <v>5.5000000000000003E-8</v>
      </c>
      <c r="J57" s="21">
        <f t="shared" si="6"/>
        <v>3.0000000550000001</v>
      </c>
      <c r="K57" s="21" t="str">
        <f t="shared" si="1"/>
        <v/>
      </c>
      <c r="L57" s="21" t="str">
        <f t="shared" si="2"/>
        <v/>
      </c>
      <c r="M57" s="127" t="str">
        <f t="shared" si="3"/>
        <v/>
      </c>
      <c r="N57" s="127" t="str">
        <f t="shared" si="8"/>
        <v/>
      </c>
      <c r="O57" s="127" t="str">
        <f t="shared" si="4"/>
        <v/>
      </c>
      <c r="P57" s="203" t="str">
        <f t="shared" si="5"/>
        <v/>
      </c>
      <c r="Z57" s="21" t="str">
        <f t="shared" si="7"/>
        <v>Carly NelsonLucy</v>
      </c>
    </row>
    <row r="58" spans="1:26">
      <c r="A58" s="38"/>
      <c r="B58" s="120"/>
      <c r="C58" s="120">
        <v>40</v>
      </c>
      <c r="D58" s="120"/>
      <c r="E58" s="120"/>
      <c r="F58" s="123"/>
      <c r="G58" s="111" t="s">
        <v>179</v>
      </c>
      <c r="H58" s="69" t="s">
        <v>181</v>
      </c>
      <c r="I58" s="21">
        <v>5.5999999999999999E-8</v>
      </c>
      <c r="J58" s="21">
        <f t="shared" si="6"/>
        <v>40.000000055999998</v>
      </c>
      <c r="K58" s="21" t="str">
        <f t="shared" si="1"/>
        <v/>
      </c>
      <c r="L58" s="21" t="str">
        <f t="shared" si="2"/>
        <v/>
      </c>
      <c r="M58" s="127" t="str">
        <f t="shared" si="3"/>
        <v/>
      </c>
      <c r="N58" s="127" t="str">
        <f t="shared" si="8"/>
        <v/>
      </c>
      <c r="O58" s="127" t="str">
        <f t="shared" si="4"/>
        <v/>
      </c>
      <c r="P58" s="203" t="str">
        <f t="shared" si="5"/>
        <v/>
      </c>
      <c r="Z58" s="21" t="str">
        <f t="shared" si="7"/>
        <v>Carly NelsonRocky</v>
      </c>
    </row>
    <row r="59" spans="1:26">
      <c r="A59" s="38"/>
      <c r="B59" s="120"/>
      <c r="C59" s="120">
        <v>63</v>
      </c>
      <c r="D59" s="120"/>
      <c r="E59" s="120">
        <v>26</v>
      </c>
      <c r="F59" s="123"/>
      <c r="G59" s="111" t="s">
        <v>183</v>
      </c>
      <c r="H59" s="69" t="s">
        <v>184</v>
      </c>
      <c r="I59" s="21">
        <v>5.7000000000000001E-8</v>
      </c>
      <c r="J59" s="21">
        <f t="shared" si="6"/>
        <v>63.000000057000001</v>
      </c>
      <c r="K59" s="21">
        <f t="shared" si="1"/>
        <v>26.000000057000001</v>
      </c>
      <c r="L59" s="21" t="str">
        <f t="shared" si="2"/>
        <v/>
      </c>
      <c r="M59" s="127" t="str">
        <f t="shared" si="3"/>
        <v/>
      </c>
      <c r="N59" s="127" t="str">
        <f t="shared" si="8"/>
        <v/>
      </c>
      <c r="O59" s="127" t="str">
        <f t="shared" si="4"/>
        <v/>
      </c>
      <c r="P59" s="203" t="str">
        <f t="shared" si="5"/>
        <v/>
      </c>
      <c r="Z59" s="21" t="str">
        <f t="shared" si="7"/>
        <v>Brandi PaulingNike</v>
      </c>
    </row>
    <row r="60" spans="1:26">
      <c r="A60" s="38"/>
      <c r="B60" s="120"/>
      <c r="C60" s="120">
        <v>75</v>
      </c>
      <c r="D60" s="120"/>
      <c r="E60" s="120">
        <v>27</v>
      </c>
      <c r="F60" s="123"/>
      <c r="G60" s="111" t="s">
        <v>185</v>
      </c>
      <c r="H60" s="69" t="s">
        <v>186</v>
      </c>
      <c r="I60" s="21">
        <v>5.8000000000000003E-8</v>
      </c>
      <c r="J60" s="21">
        <f t="shared" si="6"/>
        <v>75.000000057999998</v>
      </c>
      <c r="K60" s="21">
        <f t="shared" si="1"/>
        <v>27.000000058000001</v>
      </c>
      <c r="L60" s="21" t="str">
        <f t="shared" si="2"/>
        <v/>
      </c>
      <c r="M60" s="127" t="str">
        <f t="shared" si="3"/>
        <v/>
      </c>
      <c r="N60" s="127" t="str">
        <f t="shared" si="8"/>
        <v/>
      </c>
      <c r="O60" s="127" t="str">
        <f t="shared" si="4"/>
        <v/>
      </c>
      <c r="P60" s="203" t="str">
        <f t="shared" si="5"/>
        <v/>
      </c>
      <c r="Z60" s="21" t="str">
        <f t="shared" si="7"/>
        <v>Tammy BlegenJust a Frosty Diamond</v>
      </c>
    </row>
    <row r="61" spans="1:26">
      <c r="A61" s="38"/>
      <c r="B61" s="120"/>
      <c r="C61" s="120">
        <v>71</v>
      </c>
      <c r="D61" s="120"/>
      <c r="E61" s="120"/>
      <c r="F61" s="123"/>
      <c r="G61" s="111" t="s">
        <v>187</v>
      </c>
      <c r="H61" s="69" t="s">
        <v>188</v>
      </c>
      <c r="I61" s="21">
        <v>5.8999999999999999E-8</v>
      </c>
      <c r="J61" s="21">
        <f t="shared" si="6"/>
        <v>71.000000059000001</v>
      </c>
      <c r="K61" s="21" t="str">
        <f t="shared" si="1"/>
        <v/>
      </c>
      <c r="L61" s="21" t="str">
        <f t="shared" si="2"/>
        <v/>
      </c>
      <c r="M61" s="127" t="str">
        <f t="shared" si="3"/>
        <v/>
      </c>
      <c r="N61" s="127" t="str">
        <f t="shared" si="8"/>
        <v/>
      </c>
      <c r="O61" s="127" t="str">
        <f t="shared" si="4"/>
        <v/>
      </c>
      <c r="P61" s="203" t="str">
        <f t="shared" si="5"/>
        <v/>
      </c>
      <c r="Z61" s="21" t="str">
        <f t="shared" si="7"/>
        <v>Lee Ann WheelerTR Seekin n Streakin</v>
      </c>
    </row>
    <row r="62" spans="1:26">
      <c r="A62" s="38"/>
      <c r="B62" s="120"/>
      <c r="C62" s="120">
        <v>19</v>
      </c>
      <c r="D62" s="120"/>
      <c r="E62" s="120">
        <v>28</v>
      </c>
      <c r="F62" s="123"/>
      <c r="G62" s="111" t="s">
        <v>189</v>
      </c>
      <c r="H62" s="69" t="s">
        <v>190</v>
      </c>
      <c r="I62" s="21">
        <v>5.9999999999999995E-8</v>
      </c>
      <c r="J62" s="21">
        <f t="shared" si="6"/>
        <v>19.000000060000001</v>
      </c>
      <c r="K62" s="21">
        <f t="shared" si="1"/>
        <v>28.000000060000001</v>
      </c>
      <c r="L62" s="21" t="str">
        <f t="shared" si="2"/>
        <v/>
      </c>
      <c r="M62" s="127" t="str">
        <f t="shared" si="3"/>
        <v/>
      </c>
      <c r="N62" s="127" t="str">
        <f t="shared" si="8"/>
        <v/>
      </c>
      <c r="O62" s="127" t="str">
        <f t="shared" si="4"/>
        <v/>
      </c>
      <c r="P62" s="203" t="str">
        <f t="shared" si="5"/>
        <v/>
      </c>
      <c r="Z62" s="21" t="str">
        <f t="shared" si="7"/>
        <v>Victoria BlatchfordPerks Streakn Falcon</v>
      </c>
    </row>
    <row r="63" spans="1:26">
      <c r="A63" s="38"/>
      <c r="B63" s="120"/>
      <c r="C63" s="120">
        <v>76</v>
      </c>
      <c r="D63" s="120"/>
      <c r="E63" s="120">
        <v>29</v>
      </c>
      <c r="F63" s="123">
        <v>15</v>
      </c>
      <c r="G63" s="111" t="s">
        <v>189</v>
      </c>
      <c r="H63" s="69" t="s">
        <v>191</v>
      </c>
      <c r="I63" s="21">
        <v>6.1000000000000004E-8</v>
      </c>
      <c r="J63" s="21">
        <f t="shared" si="6"/>
        <v>76.000000060999994</v>
      </c>
      <c r="K63" s="21">
        <f t="shared" si="1"/>
        <v>29.000000061000001</v>
      </c>
      <c r="L63" s="21">
        <f t="shared" si="2"/>
        <v>15.000000061</v>
      </c>
      <c r="M63" s="127" t="str">
        <f t="shared" si="3"/>
        <v/>
      </c>
      <c r="N63" s="127" t="str">
        <f t="shared" si="8"/>
        <v/>
      </c>
      <c r="O63" s="127" t="str">
        <f t="shared" si="4"/>
        <v/>
      </c>
      <c r="P63" s="203" t="str">
        <f t="shared" si="5"/>
        <v/>
      </c>
      <c r="Z63" s="21" t="str">
        <f t="shared" si="7"/>
        <v xml:space="preserve">Victoria BlatchfordCoalys Te Bar </v>
      </c>
    </row>
    <row r="64" spans="1:26">
      <c r="A64" s="38"/>
      <c r="B64" s="120" t="s">
        <v>126</v>
      </c>
      <c r="C64" s="120">
        <v>65</v>
      </c>
      <c r="D64" s="120"/>
      <c r="E64" s="120"/>
      <c r="F64" s="123"/>
      <c r="G64" s="111" t="s">
        <v>156</v>
      </c>
      <c r="H64" s="69" t="s">
        <v>201</v>
      </c>
      <c r="I64" s="21">
        <v>6.1999999999999999E-8</v>
      </c>
      <c r="J64" s="21">
        <f t="shared" si="6"/>
        <v>65.000000061999998</v>
      </c>
      <c r="K64" s="21" t="str">
        <f t="shared" si="1"/>
        <v/>
      </c>
      <c r="L64" s="21" t="str">
        <f t="shared" si="2"/>
        <v/>
      </c>
      <c r="M64" s="127">
        <f t="shared" si="3"/>
        <v>2000.000000062</v>
      </c>
      <c r="N64" s="127" t="str">
        <f t="shared" si="8"/>
        <v/>
      </c>
      <c r="O64" s="127" t="str">
        <f t="shared" si="4"/>
        <v/>
      </c>
      <c r="P64" s="203" t="str">
        <f t="shared" si="5"/>
        <v/>
      </c>
      <c r="Z64" s="21" t="str">
        <f t="shared" si="7"/>
        <v xml:space="preserve">Makayla CrossSaint </v>
      </c>
    </row>
    <row r="65" spans="1:26">
      <c r="A65" s="38"/>
      <c r="B65" s="120"/>
      <c r="C65" s="120">
        <v>104</v>
      </c>
      <c r="D65" s="120"/>
      <c r="E65" s="120"/>
      <c r="F65" s="123"/>
      <c r="G65" s="111" t="s">
        <v>198</v>
      </c>
      <c r="H65" s="69" t="s">
        <v>199</v>
      </c>
      <c r="I65" s="21">
        <v>6.2999999999999995E-8</v>
      </c>
      <c r="J65" s="21">
        <f t="shared" si="6"/>
        <v>104.000000063</v>
      </c>
      <c r="K65" s="21" t="str">
        <f t="shared" si="1"/>
        <v/>
      </c>
      <c r="L65" s="21" t="str">
        <f t="shared" si="2"/>
        <v/>
      </c>
      <c r="M65" s="127" t="str">
        <f t="shared" si="3"/>
        <v/>
      </c>
      <c r="N65" s="127" t="str">
        <f t="shared" si="8"/>
        <v/>
      </c>
      <c r="O65" s="127" t="str">
        <f t="shared" si="4"/>
        <v/>
      </c>
      <c r="P65" s="203" t="str">
        <f t="shared" si="5"/>
        <v/>
      </c>
      <c r="Z65" s="21" t="str">
        <f t="shared" si="7"/>
        <v>Shelby LangBeauty</v>
      </c>
    </row>
    <row r="66" spans="1:26">
      <c r="A66" s="38"/>
      <c r="B66" s="120"/>
      <c r="C66" s="120"/>
      <c r="D66" s="120"/>
      <c r="E66" s="120">
        <v>30</v>
      </c>
      <c r="F66" s="123"/>
      <c r="G66" s="111" t="s">
        <v>158</v>
      </c>
      <c r="H66" s="69" t="s">
        <v>200</v>
      </c>
      <c r="I66" s="21">
        <v>6.4000000000000004E-8</v>
      </c>
      <c r="J66" s="21" t="str">
        <f t="shared" si="6"/>
        <v/>
      </c>
      <c r="K66" s="21">
        <f t="shared" si="1"/>
        <v>30.000000064000002</v>
      </c>
      <c r="L66" s="21" t="str">
        <f t="shared" si="2"/>
        <v/>
      </c>
      <c r="M66" s="127" t="str">
        <f t="shared" si="3"/>
        <v/>
      </c>
      <c r="N66" s="127" t="str">
        <f t="shared" si="8"/>
        <v/>
      </c>
      <c r="O66" s="127" t="str">
        <f t="shared" si="4"/>
        <v/>
      </c>
      <c r="P66" s="203" t="str">
        <f t="shared" si="5"/>
        <v/>
      </c>
      <c r="Z66" s="21" t="str">
        <f t="shared" si="7"/>
        <v>Tessa BucherMojito</v>
      </c>
    </row>
    <row r="67" spans="1:26">
      <c r="A67" s="38"/>
      <c r="B67" s="120"/>
      <c r="C67" s="120"/>
      <c r="D67" s="120"/>
      <c r="E67" s="120">
        <v>31</v>
      </c>
      <c r="F67" s="123"/>
      <c r="G67" s="111" t="s">
        <v>156</v>
      </c>
      <c r="H67" s="69" t="s">
        <v>159</v>
      </c>
      <c r="I67" s="21">
        <v>6.5E-8</v>
      </c>
      <c r="J67" s="21" t="str">
        <f t="shared" si="6"/>
        <v/>
      </c>
      <c r="K67" s="21">
        <f t="shared" si="1"/>
        <v>31.000000064999998</v>
      </c>
      <c r="L67" s="21" t="str">
        <f t="shared" si="2"/>
        <v/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3" t="str">
        <f t="shared" si="5"/>
        <v/>
      </c>
      <c r="Z67" s="21" t="str">
        <f t="shared" si="7"/>
        <v>Makayla CrossDestiny</v>
      </c>
    </row>
    <row r="68" spans="1:26">
      <c r="A68" s="38"/>
      <c r="B68" s="120"/>
      <c r="C68" s="120">
        <v>93</v>
      </c>
      <c r="D68" s="120"/>
      <c r="E68" s="120">
        <v>32</v>
      </c>
      <c r="F68" s="123"/>
      <c r="G68" s="111" t="s">
        <v>196</v>
      </c>
      <c r="H68" s="69" t="s">
        <v>197</v>
      </c>
      <c r="I68" s="21">
        <v>6.5999999999999995E-8</v>
      </c>
      <c r="J68" s="21">
        <f t="shared" si="6"/>
        <v>93.000000065999998</v>
      </c>
      <c r="K68" s="21">
        <f t="shared" ref="K68:K131" si="10">IF(E68="co",1000+I68,IF(E68="yco",2000+I68,IF((E68+$I68)&lt;1,"",E68+$I68)))</f>
        <v>32.000000065999998</v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3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>Shea LangBinki</v>
      </c>
    </row>
    <row r="69" spans="1:26">
      <c r="A69" s="38"/>
      <c r="B69" s="120"/>
      <c r="C69" s="120">
        <v>86</v>
      </c>
      <c r="D69" s="120"/>
      <c r="E69" s="120"/>
      <c r="F69" s="123"/>
      <c r="G69" s="111" t="s">
        <v>205</v>
      </c>
      <c r="H69" s="69" t="s">
        <v>206</v>
      </c>
      <c r="I69" s="21">
        <v>6.7000000000000004E-8</v>
      </c>
      <c r="J69" s="21">
        <f t="shared" ref="J69:J132" si="16">IF(C69="yco",1000+I69,IF((C69+$I69)&lt;1,"",C69+$I69))</f>
        <v>86.000000067000002</v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3" t="str">
        <f t="shared" si="14"/>
        <v/>
      </c>
      <c r="Z69" s="21" t="str">
        <f t="shared" si="15"/>
        <v>Makenzee WheelhouseIlluminated Moonshine</v>
      </c>
    </row>
    <row r="70" spans="1:26">
      <c r="A70" s="38"/>
      <c r="B70" s="120" t="s">
        <v>126</v>
      </c>
      <c r="C70" s="120">
        <v>88</v>
      </c>
      <c r="D70" s="120" t="s">
        <v>126</v>
      </c>
      <c r="E70" s="120">
        <v>33</v>
      </c>
      <c r="F70" s="123"/>
      <c r="G70" s="111" t="s">
        <v>209</v>
      </c>
      <c r="H70" s="69" t="s">
        <v>210</v>
      </c>
      <c r="I70" s="21">
        <v>6.8E-8</v>
      </c>
      <c r="J70" s="21">
        <f t="shared" si="16"/>
        <v>88.000000068000006</v>
      </c>
      <c r="K70" s="21">
        <f t="shared" si="10"/>
        <v>33.000000067999999</v>
      </c>
      <c r="L70" s="21" t="str">
        <f t="shared" si="11"/>
        <v/>
      </c>
      <c r="M70" s="127">
        <f t="shared" si="12"/>
        <v>2000.000000068</v>
      </c>
      <c r="N70" s="127" t="str">
        <f t="shared" si="9"/>
        <v/>
      </c>
      <c r="O70" s="127">
        <f t="shared" si="13"/>
        <v>2000.000000068</v>
      </c>
      <c r="P70" s="203" t="str">
        <f t="shared" si="14"/>
        <v/>
      </c>
      <c r="Z70" s="21" t="str">
        <f t="shared" si="15"/>
        <v>Violet KringstadNelly</v>
      </c>
    </row>
    <row r="71" spans="1:26">
      <c r="A71" s="38"/>
      <c r="B71" s="120"/>
      <c r="C71" s="120">
        <v>82</v>
      </c>
      <c r="D71" s="120"/>
      <c r="E71" s="120">
        <v>34</v>
      </c>
      <c r="F71" s="123">
        <v>82</v>
      </c>
      <c r="G71" s="111" t="s">
        <v>212</v>
      </c>
      <c r="H71" s="69" t="s">
        <v>214</v>
      </c>
      <c r="I71" s="21">
        <v>6.8999999999999996E-8</v>
      </c>
      <c r="J71" s="21">
        <f t="shared" si="16"/>
        <v>82.000000068999995</v>
      </c>
      <c r="K71" s="21">
        <f t="shared" si="10"/>
        <v>34.000000069000002</v>
      </c>
      <c r="L71" s="21">
        <f t="shared" si="11"/>
        <v>82.000000068999995</v>
      </c>
      <c r="M71" s="127" t="str">
        <f t="shared" si="12"/>
        <v/>
      </c>
      <c r="N71" s="127" t="str">
        <f t="shared" si="9"/>
        <v/>
      </c>
      <c r="O71" s="127" t="str">
        <f t="shared" si="13"/>
        <v/>
      </c>
      <c r="P71" s="203" t="str">
        <f t="shared" si="14"/>
        <v/>
      </c>
      <c r="Z71" s="21" t="str">
        <f t="shared" si="15"/>
        <v>Alison ZachariasUno</v>
      </c>
    </row>
    <row r="72" spans="1:26">
      <c r="A72" s="38"/>
      <c r="B72" s="120"/>
      <c r="C72" s="120">
        <v>99</v>
      </c>
      <c r="D72" s="120"/>
      <c r="E72" s="120"/>
      <c r="F72" s="123"/>
      <c r="G72" s="111" t="s">
        <v>215</v>
      </c>
      <c r="H72" s="69" t="s">
        <v>216</v>
      </c>
      <c r="I72" s="21">
        <v>7.0000000000000005E-8</v>
      </c>
      <c r="J72" s="21">
        <f t="shared" si="16"/>
        <v>99.000000069999999</v>
      </c>
      <c r="K72" s="21" t="str">
        <f t="shared" si="10"/>
        <v/>
      </c>
      <c r="L72" s="21" t="str">
        <f t="shared" si="11"/>
        <v/>
      </c>
      <c r="M72" s="127" t="str">
        <f t="shared" si="12"/>
        <v/>
      </c>
      <c r="N72" s="127" t="str">
        <f t="shared" si="9"/>
        <v/>
      </c>
      <c r="O72" s="127" t="str">
        <f t="shared" si="13"/>
        <v/>
      </c>
      <c r="P72" s="203" t="str">
        <f t="shared" si="14"/>
        <v/>
      </c>
      <c r="Z72" s="21" t="str">
        <f t="shared" si="15"/>
        <v>Candace AndersenLulu</v>
      </c>
    </row>
    <row r="73" spans="1:26">
      <c r="A73" s="38"/>
      <c r="B73" s="120" t="s">
        <v>126</v>
      </c>
      <c r="C73" s="120">
        <v>120</v>
      </c>
      <c r="D73" s="120"/>
      <c r="E73" s="120"/>
      <c r="F73" s="123"/>
      <c r="G73" s="111" t="s">
        <v>217</v>
      </c>
      <c r="H73" s="69" t="s">
        <v>218</v>
      </c>
      <c r="I73" s="21">
        <v>7.1E-8</v>
      </c>
      <c r="J73" s="21">
        <f t="shared" si="16"/>
        <v>120.000000071</v>
      </c>
      <c r="K73" s="21" t="str">
        <f t="shared" si="10"/>
        <v/>
      </c>
      <c r="L73" s="21" t="str">
        <f t="shared" si="11"/>
        <v/>
      </c>
      <c r="M73" s="127">
        <f t="shared" si="12"/>
        <v>2000.0000000709999</v>
      </c>
      <c r="N73" s="127" t="str">
        <f t="shared" si="9"/>
        <v/>
      </c>
      <c r="O73" s="127" t="str">
        <f t="shared" si="13"/>
        <v/>
      </c>
      <c r="P73" s="203" t="str">
        <f t="shared" si="14"/>
        <v/>
      </c>
      <c r="Z73" s="21" t="str">
        <f t="shared" si="15"/>
        <v>Elle GoehringLotto</v>
      </c>
    </row>
    <row r="74" spans="1:26">
      <c r="A74" s="38"/>
      <c r="B74" s="120"/>
      <c r="C74" s="120"/>
      <c r="D74" s="120" t="s">
        <v>126</v>
      </c>
      <c r="E74" s="120">
        <v>35</v>
      </c>
      <c r="F74" s="123">
        <v>85</v>
      </c>
      <c r="G74" s="111" t="s">
        <v>219</v>
      </c>
      <c r="H74" s="69" t="s">
        <v>218</v>
      </c>
      <c r="I74" s="21">
        <v>7.1999999999999996E-8</v>
      </c>
      <c r="J74" s="21" t="str">
        <f t="shared" si="16"/>
        <v/>
      </c>
      <c r="K74" s="21">
        <f t="shared" si="10"/>
        <v>35.000000071999999</v>
      </c>
      <c r="L74" s="21">
        <f t="shared" si="11"/>
        <v>85.000000072000006</v>
      </c>
      <c r="M74" s="127" t="str">
        <f t="shared" si="12"/>
        <v/>
      </c>
      <c r="N74" s="127" t="str">
        <f t="shared" si="9"/>
        <v/>
      </c>
      <c r="O74" s="127">
        <f t="shared" si="13"/>
        <v>2000.0000000719999</v>
      </c>
      <c r="P74" s="203" t="str">
        <f t="shared" si="14"/>
        <v/>
      </c>
      <c r="Z74" s="21" t="str">
        <f t="shared" si="15"/>
        <v>Kacy GoehringLotto</v>
      </c>
    </row>
    <row r="75" spans="1:26">
      <c r="A75" s="38"/>
      <c r="B75" s="120" t="s">
        <v>126</v>
      </c>
      <c r="C75" s="120">
        <v>130</v>
      </c>
      <c r="D75" s="120"/>
      <c r="E75" s="120"/>
      <c r="F75" s="123">
        <v>89</v>
      </c>
      <c r="G75" s="111" t="s">
        <v>219</v>
      </c>
      <c r="H75" s="69" t="s">
        <v>220</v>
      </c>
      <c r="I75" s="21">
        <v>7.3000000000000005E-8</v>
      </c>
      <c r="J75" s="21">
        <f t="shared" si="16"/>
        <v>130.000000073</v>
      </c>
      <c r="K75" s="21" t="str">
        <f t="shared" si="10"/>
        <v/>
      </c>
      <c r="L75" s="21">
        <f t="shared" si="11"/>
        <v>89.000000072999995</v>
      </c>
      <c r="M75" s="127">
        <f t="shared" si="12"/>
        <v>2000.0000000729999</v>
      </c>
      <c r="N75" s="127" t="str">
        <f t="shared" si="9"/>
        <v/>
      </c>
      <c r="O75" s="127" t="str">
        <f t="shared" si="13"/>
        <v/>
      </c>
      <c r="P75" s="203" t="str">
        <f t="shared" si="14"/>
        <v/>
      </c>
      <c r="Z75" s="21" t="str">
        <f t="shared" si="15"/>
        <v>Kacy GoehringSugar</v>
      </c>
    </row>
    <row r="76" spans="1:26">
      <c r="A76" s="38"/>
      <c r="B76" s="120"/>
      <c r="C76" s="120">
        <v>150</v>
      </c>
      <c r="D76" s="120"/>
      <c r="E76" s="120">
        <v>36</v>
      </c>
      <c r="F76" s="123">
        <v>36</v>
      </c>
      <c r="G76" s="111" t="s">
        <v>221</v>
      </c>
      <c r="H76" s="69" t="s">
        <v>1</v>
      </c>
      <c r="I76" s="21">
        <v>7.4000000000000001E-8</v>
      </c>
      <c r="J76" s="21">
        <f t="shared" si="16"/>
        <v>150.00000007400001</v>
      </c>
      <c r="K76" s="21">
        <f t="shared" si="10"/>
        <v>36.000000073999999</v>
      </c>
      <c r="L76" s="21">
        <f t="shared" si="11"/>
        <v>36.000000073999999</v>
      </c>
      <c r="M76" s="127" t="str">
        <f t="shared" si="12"/>
        <v/>
      </c>
      <c r="N76" s="127" t="str">
        <f t="shared" si="9"/>
        <v/>
      </c>
      <c r="O76" s="127" t="str">
        <f t="shared" si="13"/>
        <v/>
      </c>
      <c r="P76" s="203" t="str">
        <f t="shared" si="14"/>
        <v/>
      </c>
      <c r="Z76" s="21" t="str">
        <f t="shared" si="15"/>
        <v>Belle BondHorse</v>
      </c>
    </row>
    <row r="77" spans="1:26">
      <c r="A77" s="38"/>
      <c r="B77" s="120" t="s">
        <v>126</v>
      </c>
      <c r="C77" s="120">
        <v>177</v>
      </c>
      <c r="D77" s="120" t="s">
        <v>126</v>
      </c>
      <c r="E77" s="120">
        <v>37</v>
      </c>
      <c r="F77" s="123"/>
      <c r="G77" s="111" t="s">
        <v>222</v>
      </c>
      <c r="H77" s="69" t="s">
        <v>223</v>
      </c>
      <c r="I77" s="21">
        <v>7.4999999999999997E-8</v>
      </c>
      <c r="J77" s="21">
        <f t="shared" si="16"/>
        <v>177.000000075</v>
      </c>
      <c r="K77" s="21">
        <f t="shared" si="10"/>
        <v>37.000000075000003</v>
      </c>
      <c r="L77" s="21" t="str">
        <f t="shared" si="11"/>
        <v/>
      </c>
      <c r="M77" s="127">
        <f t="shared" si="12"/>
        <v>2000.0000000749999</v>
      </c>
      <c r="N77" s="127" t="str">
        <f t="shared" si="9"/>
        <v/>
      </c>
      <c r="O77" s="127">
        <f t="shared" si="13"/>
        <v>2000.0000000749999</v>
      </c>
      <c r="P77" s="203" t="str">
        <f t="shared" si="14"/>
        <v/>
      </c>
      <c r="Z77" s="21" t="str">
        <f t="shared" si="15"/>
        <v>Alyssa PetroffLatoia</v>
      </c>
    </row>
    <row r="78" spans="1:26">
      <c r="A78" s="38"/>
      <c r="B78" s="120"/>
      <c r="C78" s="120"/>
      <c r="D78" s="120"/>
      <c r="E78" s="120">
        <v>38</v>
      </c>
      <c r="F78" s="123"/>
      <c r="G78" s="111" t="s">
        <v>102</v>
      </c>
      <c r="H78" s="69" t="s">
        <v>225</v>
      </c>
      <c r="I78" s="21">
        <v>7.6000000000000006E-8</v>
      </c>
      <c r="J78" s="21" t="str">
        <f t="shared" si="16"/>
        <v/>
      </c>
      <c r="K78" s="21">
        <f t="shared" si="10"/>
        <v>38.000000075999999</v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3" t="str">
        <f t="shared" si="14"/>
        <v/>
      </c>
      <c r="Z78" s="21" t="str">
        <f t="shared" si="15"/>
        <v>Shana LensingBrownie</v>
      </c>
    </row>
    <row r="79" spans="1:26">
      <c r="A79" s="38"/>
      <c r="B79" s="120"/>
      <c r="C79" s="120"/>
      <c r="D79" s="120"/>
      <c r="E79" s="120"/>
      <c r="F79" s="123"/>
      <c r="G79" s="111"/>
      <c r="H79" s="69"/>
      <c r="I79" s="21">
        <v>7.7000000000000001E-8</v>
      </c>
      <c r="J79" s="21" t="str">
        <f t="shared" si="16"/>
        <v/>
      </c>
      <c r="K79" s="21" t="str">
        <f t="shared" si="10"/>
        <v/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3" t="str">
        <f t="shared" si="14"/>
        <v/>
      </c>
      <c r="Z79" s="21" t="str">
        <f t="shared" si="15"/>
        <v/>
      </c>
    </row>
    <row r="80" spans="1:26">
      <c r="A80" s="38"/>
      <c r="B80" s="120"/>
      <c r="C80" s="120"/>
      <c r="D80" s="120"/>
      <c r="E80" s="120"/>
      <c r="F80" s="123"/>
      <c r="G80" s="111"/>
      <c r="H80" s="69"/>
      <c r="I80" s="21">
        <v>7.7999999999999997E-8</v>
      </c>
      <c r="J80" s="21" t="str">
        <f t="shared" si="16"/>
        <v/>
      </c>
      <c r="K80" s="21" t="str">
        <f t="shared" si="10"/>
        <v/>
      </c>
      <c r="L80" s="21" t="str">
        <f t="shared" si="11"/>
        <v/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3" t="str">
        <f t="shared" si="14"/>
        <v/>
      </c>
      <c r="Z80" s="21" t="str">
        <f t="shared" si="15"/>
        <v/>
      </c>
    </row>
    <row r="81" spans="1:26">
      <c r="A81" s="38"/>
      <c r="B81" s="120"/>
      <c r="C81" s="120"/>
      <c r="D81" s="120"/>
      <c r="E81" s="120"/>
      <c r="F81" s="123"/>
      <c r="G81" s="111"/>
      <c r="H81" s="69"/>
      <c r="I81" s="21">
        <v>7.9000000000000006E-8</v>
      </c>
      <c r="J81" s="21" t="str">
        <f t="shared" si="16"/>
        <v/>
      </c>
      <c r="K81" s="21" t="str">
        <f t="shared" si="10"/>
        <v/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3" t="str">
        <f t="shared" si="14"/>
        <v/>
      </c>
      <c r="Z81" s="21" t="str">
        <f t="shared" si="15"/>
        <v/>
      </c>
    </row>
    <row r="82" spans="1:26">
      <c r="A82" s="38"/>
      <c r="B82" s="120"/>
      <c r="C82" s="120"/>
      <c r="D82" s="120"/>
      <c r="E82" s="120"/>
      <c r="F82" s="123"/>
      <c r="G82" s="111"/>
      <c r="H82" s="69"/>
      <c r="I82" s="21">
        <v>8.0000000000000002E-8</v>
      </c>
      <c r="J82" s="21" t="str">
        <f t="shared" si="16"/>
        <v/>
      </c>
      <c r="K82" s="21" t="str">
        <f t="shared" si="10"/>
        <v/>
      </c>
      <c r="L82" s="21" t="str">
        <f t="shared" si="11"/>
        <v/>
      </c>
      <c r="M82" s="127" t="str">
        <f t="shared" si="12"/>
        <v/>
      </c>
      <c r="N82" s="127" t="str">
        <f t="shared" si="9"/>
        <v/>
      </c>
      <c r="O82" s="127" t="str">
        <f t="shared" si="13"/>
        <v/>
      </c>
      <c r="P82" s="203" t="str">
        <f t="shared" si="14"/>
        <v/>
      </c>
      <c r="Z82" s="21" t="str">
        <f t="shared" si="15"/>
        <v/>
      </c>
    </row>
    <row r="83" spans="1:26">
      <c r="A83" s="38"/>
      <c r="B83" s="120"/>
      <c r="C83" s="120"/>
      <c r="D83" s="120"/>
      <c r="E83" s="120"/>
      <c r="F83" s="123"/>
      <c r="G83" s="111"/>
      <c r="H83" s="69"/>
      <c r="I83" s="21">
        <v>8.0999999999999997E-8</v>
      </c>
      <c r="J83" s="21" t="str">
        <f t="shared" si="16"/>
        <v/>
      </c>
      <c r="K83" s="21" t="str">
        <f t="shared" si="10"/>
        <v/>
      </c>
      <c r="L83" s="21" t="str">
        <f t="shared" si="11"/>
        <v/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3" t="str">
        <f t="shared" si="14"/>
        <v/>
      </c>
      <c r="Z83" s="21" t="str">
        <f t="shared" si="15"/>
        <v/>
      </c>
    </row>
    <row r="84" spans="1:26">
      <c r="A84" s="38"/>
      <c r="B84" s="120"/>
      <c r="C84" s="120"/>
      <c r="D84" s="120"/>
      <c r="E84" s="120"/>
      <c r="F84" s="123"/>
      <c r="G84" s="111"/>
      <c r="H84" s="69"/>
      <c r="I84" s="21">
        <v>8.2000000000000006E-8</v>
      </c>
      <c r="J84" s="21" t="str">
        <f t="shared" si="16"/>
        <v/>
      </c>
      <c r="K84" s="21" t="str">
        <f t="shared" si="10"/>
        <v/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3" t="str">
        <f t="shared" si="14"/>
        <v/>
      </c>
      <c r="Z84" s="21" t="str">
        <f t="shared" si="15"/>
        <v/>
      </c>
    </row>
    <row r="85" spans="1:26">
      <c r="A85" s="38"/>
      <c r="B85" s="120"/>
      <c r="C85" s="120"/>
      <c r="D85" s="120"/>
      <c r="E85" s="120"/>
      <c r="F85" s="123"/>
      <c r="G85" s="111"/>
      <c r="H85" s="69"/>
      <c r="I85" s="21">
        <v>8.3000000000000002E-8</v>
      </c>
      <c r="J85" s="21" t="str">
        <f t="shared" si="16"/>
        <v/>
      </c>
      <c r="K85" s="21" t="str">
        <f t="shared" si="10"/>
        <v/>
      </c>
      <c r="L85" s="21" t="str">
        <f t="shared" si="11"/>
        <v/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3" t="str">
        <f t="shared" si="14"/>
        <v/>
      </c>
      <c r="Z85" s="21" t="str">
        <f t="shared" si="15"/>
        <v/>
      </c>
    </row>
    <row r="86" spans="1:26">
      <c r="A86" s="38"/>
      <c r="B86" s="120"/>
      <c r="C86" s="120"/>
      <c r="D86" s="120"/>
      <c r="E86" s="120"/>
      <c r="F86" s="123"/>
      <c r="G86" s="111"/>
      <c r="H86" s="69"/>
      <c r="I86" s="21">
        <v>8.3999999999999998E-8</v>
      </c>
      <c r="J86" s="21" t="str">
        <f t="shared" si="16"/>
        <v/>
      </c>
      <c r="K86" s="21" t="str">
        <f t="shared" si="10"/>
        <v/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 t="str">
        <f t="shared" si="13"/>
        <v/>
      </c>
      <c r="P86" s="203" t="str">
        <f t="shared" si="14"/>
        <v/>
      </c>
      <c r="Z86" s="21" t="str">
        <f t="shared" si="15"/>
        <v/>
      </c>
    </row>
    <row r="87" spans="1:26">
      <c r="A87" s="38"/>
      <c r="B87" s="120"/>
      <c r="C87" s="120"/>
      <c r="D87" s="120"/>
      <c r="E87" s="120"/>
      <c r="F87" s="123"/>
      <c r="G87" s="111"/>
      <c r="H87" s="69"/>
      <c r="I87" s="21">
        <v>8.4999999999999994E-8</v>
      </c>
      <c r="J87" s="21" t="str">
        <f t="shared" si="16"/>
        <v/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3" t="str">
        <f t="shared" si="14"/>
        <v/>
      </c>
      <c r="Z87" s="21" t="str">
        <f t="shared" si="15"/>
        <v/>
      </c>
    </row>
    <row r="88" spans="1:26">
      <c r="A88" s="38"/>
      <c r="B88" s="120"/>
      <c r="C88" s="120"/>
      <c r="D88" s="120"/>
      <c r="E88" s="120"/>
      <c r="F88" s="123"/>
      <c r="G88" s="111"/>
      <c r="H88" s="69"/>
      <c r="I88" s="21">
        <v>8.6000000000000002E-8</v>
      </c>
      <c r="J88" s="21" t="str">
        <f t="shared" si="16"/>
        <v/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3" t="str">
        <f t="shared" si="14"/>
        <v/>
      </c>
      <c r="Z88" s="21" t="str">
        <f t="shared" si="15"/>
        <v/>
      </c>
    </row>
    <row r="89" spans="1:26">
      <c r="A89" s="38"/>
      <c r="B89" s="120"/>
      <c r="C89" s="120"/>
      <c r="D89" s="120"/>
      <c r="E89" s="120"/>
      <c r="F89" s="123"/>
      <c r="G89" s="111"/>
      <c r="H89" s="69"/>
      <c r="I89" s="21">
        <v>8.6999999999999998E-8</v>
      </c>
      <c r="J89" s="21" t="str">
        <f t="shared" si="16"/>
        <v/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3" t="str">
        <f t="shared" si="14"/>
        <v/>
      </c>
      <c r="Z89" s="21" t="str">
        <f t="shared" si="15"/>
        <v/>
      </c>
    </row>
    <row r="90" spans="1:26">
      <c r="A90" s="38"/>
      <c r="B90" s="120"/>
      <c r="C90" s="120"/>
      <c r="D90" s="120"/>
      <c r="E90" s="120"/>
      <c r="F90" s="123"/>
      <c r="G90" s="111"/>
      <c r="H90" s="69"/>
      <c r="I90" s="21">
        <v>8.7999999999999994E-8</v>
      </c>
      <c r="J90" s="21" t="str">
        <f t="shared" si="16"/>
        <v/>
      </c>
      <c r="K90" s="21" t="str">
        <f t="shared" si="10"/>
        <v/>
      </c>
      <c r="L90" s="21" t="str">
        <f t="shared" si="11"/>
        <v/>
      </c>
      <c r="M90" s="127" t="str">
        <f t="shared" si="12"/>
        <v/>
      </c>
      <c r="N90" s="127" t="str">
        <f t="shared" si="9"/>
        <v/>
      </c>
      <c r="O90" s="127" t="str">
        <f t="shared" si="13"/>
        <v/>
      </c>
      <c r="P90" s="203" t="str">
        <f t="shared" si="14"/>
        <v/>
      </c>
      <c r="Z90" s="21" t="str">
        <f t="shared" si="15"/>
        <v/>
      </c>
    </row>
    <row r="91" spans="1:26">
      <c r="A91" s="38"/>
      <c r="B91" s="120"/>
      <c r="C91" s="120"/>
      <c r="D91" s="120"/>
      <c r="E91" s="120"/>
      <c r="F91" s="123"/>
      <c r="G91" s="111"/>
      <c r="H91" s="69"/>
      <c r="I91" s="21">
        <v>8.9000000000000003E-8</v>
      </c>
      <c r="J91" s="21" t="str">
        <f t="shared" si="16"/>
        <v/>
      </c>
      <c r="K91" s="21" t="str">
        <f t="shared" si="10"/>
        <v/>
      </c>
      <c r="L91" s="21" t="str">
        <f t="shared" si="11"/>
        <v/>
      </c>
      <c r="M91" s="127" t="str">
        <f t="shared" si="12"/>
        <v/>
      </c>
      <c r="N91" s="127" t="str">
        <f t="shared" si="9"/>
        <v/>
      </c>
      <c r="O91" s="127" t="str">
        <f t="shared" si="13"/>
        <v/>
      </c>
      <c r="P91" s="203" t="str">
        <f t="shared" si="14"/>
        <v/>
      </c>
      <c r="Z91" s="21" t="str">
        <f t="shared" si="15"/>
        <v/>
      </c>
    </row>
    <row r="92" spans="1:26">
      <c r="A92" s="38"/>
      <c r="B92" s="120"/>
      <c r="C92" s="120"/>
      <c r="D92" s="120"/>
      <c r="E92" s="120"/>
      <c r="F92" s="123"/>
      <c r="G92" s="111"/>
      <c r="H92" s="69"/>
      <c r="I92" s="21">
        <v>8.9999999999999999E-8</v>
      </c>
      <c r="J92" s="21" t="str">
        <f t="shared" si="16"/>
        <v/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3" t="str">
        <f t="shared" si="14"/>
        <v/>
      </c>
      <c r="Z92" s="21" t="str">
        <f t="shared" si="15"/>
        <v/>
      </c>
    </row>
    <row r="93" spans="1:26">
      <c r="A93" s="38"/>
      <c r="B93" s="120"/>
      <c r="C93" s="120"/>
      <c r="D93" s="120"/>
      <c r="E93" s="120"/>
      <c r="F93" s="123"/>
      <c r="G93" s="111"/>
      <c r="H93" s="69"/>
      <c r="I93" s="21">
        <v>9.0999999999999994E-8</v>
      </c>
      <c r="J93" s="21" t="str">
        <f t="shared" si="16"/>
        <v/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3" t="str">
        <f t="shared" si="14"/>
        <v/>
      </c>
      <c r="Z93" s="21" t="str">
        <f t="shared" si="15"/>
        <v/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3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3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3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3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3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3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3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3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3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3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3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3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3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3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3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3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3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3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3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3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3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3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3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3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3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3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3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3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3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3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3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3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3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3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3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3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3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3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3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3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3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3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3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3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3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3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3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3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3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3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3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3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3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3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3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3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3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3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3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3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3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3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3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3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3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3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3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3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3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3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3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3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3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3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3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3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3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3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3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3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3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3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3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3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3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3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3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3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3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3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3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3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3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3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3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3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3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3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3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3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3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3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3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3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3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3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3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3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3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3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3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3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3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3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3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3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3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3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3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3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3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3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3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3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3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3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3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3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3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3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3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3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3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3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3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3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3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3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3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3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224"/>
      <c r="H234" s="224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3" t="str">
        <f t="shared" si="30"/>
        <v/>
      </c>
      <c r="Z234" s="21" t="str">
        <f t="shared" ref="Z234:Z245" si="33">CONCATENATE(G3,H3)</f>
        <v>Kayla ThielePlayboyspartycrasher (Dunny)</v>
      </c>
    </row>
    <row r="235" spans="1:26">
      <c r="A235" s="38"/>
      <c r="B235" s="120"/>
      <c r="C235" s="120"/>
      <c r="D235" s="120"/>
      <c r="E235" s="120"/>
      <c r="F235" s="123"/>
      <c r="G235" s="224"/>
      <c r="H235" s="224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3" t="str">
        <f t="shared" si="30"/>
        <v/>
      </c>
      <c r="Z235" s="21" t="str">
        <f t="shared" si="33"/>
        <v>Brittany DietersDallas</v>
      </c>
    </row>
    <row r="236" spans="1:26">
      <c r="A236" s="38"/>
      <c r="B236" s="120"/>
      <c r="C236" s="120"/>
      <c r="D236" s="120"/>
      <c r="E236" s="120"/>
      <c r="F236" s="123"/>
      <c r="G236" s="224"/>
      <c r="H236" s="224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3" t="str">
        <f t="shared" si="30"/>
        <v/>
      </c>
      <c r="Z236" s="21" t="str">
        <f t="shared" si="33"/>
        <v>Shari KennedyCinderellas Gotta Gun</v>
      </c>
    </row>
    <row r="237" spans="1:26">
      <c r="A237" s="38"/>
      <c r="B237" s="120"/>
      <c r="C237" s="120"/>
      <c r="D237" s="120"/>
      <c r="E237" s="120"/>
      <c r="F237" s="123"/>
      <c r="G237" s="224"/>
      <c r="H237" s="224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3" t="str">
        <f t="shared" si="30"/>
        <v/>
      </c>
      <c r="Z237" s="21" t="str">
        <f t="shared" si="33"/>
        <v>Jessica BrakkePaint</v>
      </c>
    </row>
    <row r="238" spans="1:26">
      <c r="A238" s="38"/>
      <c r="B238" s="120"/>
      <c r="C238" s="120"/>
      <c r="D238" s="120"/>
      <c r="E238" s="120"/>
      <c r="F238" s="123"/>
      <c r="G238" s="224"/>
      <c r="H238" s="224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3" t="str">
        <f t="shared" si="30"/>
        <v/>
      </c>
      <c r="Z238" s="21" t="str">
        <f t="shared" si="33"/>
        <v>Lexy LeischnerPaisley</v>
      </c>
    </row>
    <row r="239" spans="1:26">
      <c r="A239" s="38"/>
      <c r="B239" s="120"/>
      <c r="C239" s="120"/>
      <c r="D239" s="120"/>
      <c r="E239" s="120"/>
      <c r="F239" s="123"/>
      <c r="G239" s="224"/>
      <c r="H239" s="224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3" t="str">
        <f t="shared" si="30"/>
        <v/>
      </c>
      <c r="Z239" s="21" t="str">
        <f t="shared" si="33"/>
        <v>Lexy LeischnerBug</v>
      </c>
    </row>
    <row r="240" spans="1:26">
      <c r="A240" s="38"/>
      <c r="B240" s="120"/>
      <c r="C240" s="120"/>
      <c r="D240" s="120"/>
      <c r="E240" s="120"/>
      <c r="F240" s="123"/>
      <c r="G240" s="224"/>
      <c r="H240" s="224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3" t="str">
        <f t="shared" si="30"/>
        <v/>
      </c>
      <c r="Z240" s="21" t="str">
        <f t="shared" si="33"/>
        <v>Lexy LeischnerPlayboy</v>
      </c>
    </row>
    <row r="241" spans="1:26">
      <c r="A241" s="38"/>
      <c r="B241" s="120"/>
      <c r="C241" s="120"/>
      <c r="D241" s="120"/>
      <c r="E241" s="120"/>
      <c r="F241" s="123"/>
      <c r="G241" s="224"/>
      <c r="H241" s="224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3" t="str">
        <f t="shared" si="30"/>
        <v/>
      </c>
      <c r="Z241" s="21" t="str">
        <f t="shared" si="33"/>
        <v>Natalie HieronimusTo Eyed Cowboy</v>
      </c>
    </row>
    <row r="242" spans="1:26">
      <c r="A242" s="38"/>
      <c r="B242" s="120"/>
      <c r="C242" s="120"/>
      <c r="D242" s="120"/>
      <c r="E242" s="120"/>
      <c r="F242" s="123"/>
      <c r="G242" s="224"/>
      <c r="H242" s="224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3" t="str">
        <f t="shared" si="30"/>
        <v/>
      </c>
      <c r="Z242" s="21" t="str">
        <f t="shared" si="33"/>
        <v>Kaylee HieronimusSV Magnolia Cartel</v>
      </c>
    </row>
    <row r="243" spans="1:26">
      <c r="A243" s="38"/>
      <c r="B243" s="120"/>
      <c r="C243" s="120"/>
      <c r="D243" s="120"/>
      <c r="E243" s="120"/>
      <c r="F243" s="123"/>
      <c r="G243" s="224"/>
      <c r="H243" s="224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3" t="str">
        <f t="shared" si="30"/>
        <v/>
      </c>
      <c r="Z243" s="21" t="str">
        <f t="shared" si="33"/>
        <v>Kaylee HieronimusBW Double Take Dash</v>
      </c>
    </row>
    <row r="244" spans="1:26">
      <c r="A244" s="38"/>
      <c r="B244" s="120"/>
      <c r="C244" s="120"/>
      <c r="D244" s="120"/>
      <c r="E244" s="120"/>
      <c r="F244" s="123"/>
      <c r="G244" s="224"/>
      <c r="H244" s="224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3" t="str">
        <f t="shared" si="30"/>
        <v/>
      </c>
      <c r="Z244" s="21" t="str">
        <f t="shared" si="33"/>
        <v>Kami EilersDancers Red Comet</v>
      </c>
    </row>
    <row r="245" spans="1:26">
      <c r="A245" s="38"/>
      <c r="B245" s="120"/>
      <c r="C245" s="120"/>
      <c r="D245" s="120"/>
      <c r="E245" s="120"/>
      <c r="F245" s="123"/>
      <c r="G245" s="224"/>
      <c r="H245" s="224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3" t="str">
        <f t="shared" si="30"/>
        <v/>
      </c>
      <c r="Z245" s="21" t="str">
        <f t="shared" si="33"/>
        <v>Mike BoomgardenPeanut</v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3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3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3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3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3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3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3" t="str">
        <f t="shared" si="30"/>
        <v/>
      </c>
      <c r="Z252" s="21" t="str">
        <f t="shared" si="31"/>
        <v/>
      </c>
    </row>
  </sheetData>
  <sheetProtection sheet="1" selectLockedCells="1"/>
  <mergeCells count="6">
    <mergeCell ref="R10:V11"/>
    <mergeCell ref="R8:V9"/>
    <mergeCell ref="G1:G2"/>
    <mergeCell ref="H1:H2"/>
    <mergeCell ref="A1:F1"/>
    <mergeCell ref="R6:V7"/>
  </mergeCells>
  <conditionalFormatting sqref="A246:H252 A234:F245 A3:H233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A15" sqref="A15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Brittany Dieters</v>
      </c>
      <c r="C2" t="str">
        <f>IFERROR(INDEX('Enter Draw'!$C$3:$H$252,MATCH(SMALL('Enter Draw'!$J$3:$J$252,D2),'Enter Draw'!$J$3:$J$252,0),6),"")</f>
        <v>Dallas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Kayla Thiele</v>
      </c>
      <c r="H2" t="str">
        <f>IFERROR(INDEX('Enter Draw'!$E$3:$H$252,MATCH(SMALL('Enter Draw'!$K$3:$K$252,D2),'Enter Draw'!$K$3:$K$252,0),4),"")</f>
        <v>Playboyspartycrasher (Dunny)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Tianna Doppenberg</v>
      </c>
      <c r="L2" t="str">
        <f>IFERROR(INDEX('Enter Draw'!$F$3:$H$252,MATCH(SMALL('Enter Draw'!$L$3:$L$252,I2),'Enter Draw'!$L$3:$L$252,0),3),"")</f>
        <v>Vegas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Shana Lensing</v>
      </c>
      <c r="P2" t="str">
        <f>IFERROR(INDEX('Enter Draw'!$A$3:$H$252,MATCH(SMALL('Enter Draw'!$M$3:$M$252,Q2),'Enter Draw'!$M$3:$M$252,0),8),"")</f>
        <v>Dream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>oco</v>
      </c>
      <c r="Y2" t="str">
        <f>IFERROR(INDEX('Enter Draw'!$A$3:$J$252,MATCH(SMALL('Enter Draw'!$O$3:$O$252,Q2),'Enter Draw'!$O$3:$O$252,0),7),"")</f>
        <v>Cadence Magnuson</v>
      </c>
      <c r="Z2" t="str">
        <f>IFERROR(INDEX('Enter Draw'!$A$3:$H$252,MATCH(SMALL('Enter Draw'!$O$3:$O$252,Q2),'Enter Draw'!$O$3:$O$252,0),8),"")</f>
        <v>BW Dashin and Cashin</v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Lexy Leischner</v>
      </c>
      <c r="C3" t="str">
        <f>IFERROR(INDEX('Enter Draw'!$C$3:$H$252,MATCH(SMALL('Enter Draw'!$J$3:$J$252,D3),'Enter Draw'!$J$3:$J$252,0),6),"")</f>
        <v>Paisley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Jessica Brakke</v>
      </c>
      <c r="H3" t="str">
        <f>IFERROR(INDEX('Enter Draw'!$E$3:$H$252,MATCH(SMALL('Enter Draw'!$K$3:$K$252,D3),'Enter Draw'!$K$3:$K$252,0),4),"")</f>
        <v>Paint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>Shana Lensing</v>
      </c>
      <c r="L3" t="str">
        <f>IFERROR(INDEX('Enter Draw'!$F$3:$H$252,MATCH(SMALL('Enter Draw'!$L$3:$L$252,I3),'Enter Draw'!$L$3:$L$252,0),3),"")</f>
        <v>Dream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Cadence Magnuson</v>
      </c>
      <c r="P3" t="str">
        <f>IFERROR(INDEX('Enter Draw'!$A$3:$H$252,MATCH(SMALL('Enter Draw'!$M$3:$M$252,Q3),'Enter Draw'!$M$3:$M$252,0),8),"")</f>
        <v>BW Dashin and Cashin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>oco</v>
      </c>
      <c r="Y3" t="str">
        <f>IFERROR(INDEX('Enter Draw'!$A$3:$J$252,MATCH(SMALL('Enter Draw'!$O$3:$O$252,Q3),'Enter Draw'!$O$3:$O$252,0),7),"")</f>
        <v>Makayla Cross</v>
      </c>
      <c r="Z3" t="str">
        <f>IFERROR(INDEX('Enter Draw'!$A$3:$H$252,MATCH(SMALL('Enter Draw'!$O$3:$O$252,Q3),'Enter Draw'!$O$3:$O$252,0),8),"")</f>
        <v>Rio</v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Jill Moody</v>
      </c>
      <c r="C4" t="str">
        <f>IFERROR(INDEX('Enter Draw'!$C$3:$H$252,MATCH(SMALL('Enter Draw'!$J$3:$J$252,D4),'Enter Draw'!$J$3:$J$252,0),6),"")</f>
        <v>Matilda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Kaylee Hieronimus</v>
      </c>
      <c r="H4" t="str">
        <f>IFERROR(INDEX('Enter Draw'!$E$3:$H$252,MATCH(SMALL('Enter Draw'!$K$3:$K$252,D4),'Enter Draw'!$K$3:$K$252,0),4),"")</f>
        <v>SV Magnolia Cartel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Londyn Mikkelson</v>
      </c>
      <c r="L4" t="str">
        <f>IFERROR(INDEX('Enter Draw'!$F$3:$H$252,MATCH(SMALL('Enter Draw'!$L$3:$L$252,I4),'Enter Draw'!$L$3:$L$252,0),3),"")</f>
        <v>Stella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Makayla Cross</v>
      </c>
      <c r="P4" t="str">
        <f>IFERROR(INDEX('Enter Draw'!$A$3:$H$252,MATCH(SMALL('Enter Draw'!$M$3:$M$252,Q4),'Enter Draw'!$M$3:$M$252,0),8),"")</f>
        <v>Rio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>oco</v>
      </c>
      <c r="Y4" t="str">
        <f>IFERROR(INDEX('Enter Draw'!$A$3:$J$252,MATCH(SMALL('Enter Draw'!$O$3:$O$252,Q4),'Enter Draw'!$O$3:$O$252,0),7),"")</f>
        <v>Alison Zacharias</v>
      </c>
      <c r="Z4" t="str">
        <f>IFERROR(INDEX('Enter Draw'!$A$3:$H$252,MATCH(SMALL('Enter Draw'!$O$3:$O$252,Q4),'Enter Draw'!$O$3:$O$252,0),8),"")</f>
        <v>Willow</v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Sara VanDuysen</v>
      </c>
      <c r="C5" t="str">
        <f>IFERROR(INDEX('Enter Draw'!$C$3:$H$252,MATCH(SMALL('Enter Draw'!$J$3:$J$252,D5),'Enter Draw'!$J$3:$J$252,0),6),"")</f>
        <v>Lil Haida Boon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Kaylee Hieronimus</v>
      </c>
      <c r="H5" t="str">
        <f>IFERROR(INDEX('Enter Draw'!$E$3:$H$252,MATCH(SMALL('Enter Draw'!$K$3:$K$252,D5),'Enter Draw'!$K$3:$K$252,0),4),"")</f>
        <v>BW Double Take Dash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Kristan Soukup</v>
      </c>
      <c r="L5" t="str">
        <f>IFERROR(INDEX('Enter Draw'!$F$3:$H$252,MATCH(SMALL('Enter Draw'!$L$3:$L$252,I5),'Enter Draw'!$L$3:$L$252,0),3),"")</f>
        <v>Crown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oco</v>
      </c>
      <c r="O5" t="str">
        <f>IFERROR(INDEX('Enter Draw'!$A$3:$J$252,MATCH(SMALL('Enter Draw'!$M$3:$M$252,Q5),'Enter Draw'!$M$3:$M$252,0),7),"")</f>
        <v>Alison Zacharias</v>
      </c>
      <c r="P5" t="str">
        <f>IFERROR(INDEX('Enter Draw'!$A$3:$H$252,MATCH(SMALL('Enter Draw'!$M$3:$M$252,Q5),'Enter Draw'!$M$3:$M$252,0),8),"")</f>
        <v>Willow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>oy</v>
      </c>
      <c r="Y5" t="str">
        <f>IFERROR(INDEX('Enter Draw'!$A$3:$J$252,MATCH(SMALL('Enter Draw'!$O$3:$O$252,Q5),'Enter Draw'!$O$3:$O$252,0),7),"")</f>
        <v>Makenzee Kruger</v>
      </c>
      <c r="Z5" t="str">
        <f>IFERROR(INDEX('Enter Draw'!$A$3:$H$252,MATCH(SMALL('Enter Draw'!$O$3:$O$252,Q5),'Enter Draw'!$O$3:$O$252,0),8),"")</f>
        <v>Rein</v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Carly Nelson</v>
      </c>
      <c r="C6" t="str">
        <f>IFERROR(INDEX('Enter Draw'!$C$3:$H$252,MATCH(SMALL('Enter Draw'!$J$3:$J$252,D6),'Enter Draw'!$J$3:$J$252,0),6),"")</f>
        <v>Lucy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Shana Lensing</v>
      </c>
      <c r="H6" t="str">
        <f>IFERROR(INDEX('Enter Draw'!$E$3:$H$252,MATCH(SMALL('Enter Draw'!$K$3:$K$252,D6),'Enter Draw'!$K$3:$K$252,0),4),"")</f>
        <v>Dream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>Mashell Bohenkamp</v>
      </c>
      <c r="L6" t="str">
        <f>IFERROR(INDEX('Enter Draw'!$F$3:$H$252,MATCH(SMALL('Enter Draw'!$L$3:$L$252,I6),'Enter Draw'!$L$3:$L$252,0),3),"")</f>
        <v>Darla</v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oco</v>
      </c>
      <c r="O6" t="str">
        <f>IFERROR(INDEX('Enter Draw'!$A$3:$J$252,MATCH(SMALL('Enter Draw'!$M$3:$M$252,Q6),'Enter Draw'!$M$3:$M$252,0),7),"")</f>
        <v>Mashell Bohenkamp</v>
      </c>
      <c r="P6" t="str">
        <f>IFERROR(INDEX('Enter Draw'!$A$3:$H$252,MATCH(SMALL('Enter Draw'!$M$3:$M$252,Q6),'Enter Draw'!$M$3:$M$252,0),8),"")</f>
        <v>Darla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>oy</v>
      </c>
      <c r="Y6" t="str">
        <f>IFERROR(INDEX('Enter Draw'!$A$3:$J$252,MATCH(SMALL('Enter Draw'!$O$3:$O$252,Q6),'Enter Draw'!$O$3:$O$252,0),7),"")</f>
        <v>Hatty Fey</v>
      </c>
      <c r="Z6" t="str">
        <f>IFERROR(INDEX('Enter Draw'!$A$3:$H$252,MATCH(SMALL('Enter Draw'!$O$3:$O$252,Q6),'Enter Draw'!$O$3:$O$252,0),8),"")</f>
        <v>Red</v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Hatty Fey</v>
      </c>
      <c r="C8" t="str">
        <f>IFERROR(INDEX('Enter Draw'!$C$3:$H$252,MATCH(SMALL('Enter Draw'!$J$3:$J$252,D8),'Enter Draw'!$J$3:$J$252,0),6),"")</f>
        <v>Red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Makenzee Kruger</v>
      </c>
      <c r="H8" t="str">
        <f>IFERROR(INDEX('Enter Draw'!$E$3:$H$252,MATCH(SMALL('Enter Draw'!$K$3:$K$252,D8),'Enter Draw'!$K$3:$K$252,0),4),"")</f>
        <v>Rein</v>
      </c>
      <c r="I8">
        <v>6</v>
      </c>
      <c r="J8" s="1">
        <f t="shared" si="0"/>
        <v>6</v>
      </c>
      <c r="K8" t="str">
        <f>IFERROR(INDEX('Enter Draw'!$F$3:$H$252,MATCH(SMALL('Enter Draw'!$L$3:$L$252,I8),'Enter Draw'!$L$3:$L$252,0),2),"")</f>
        <v>Victoria Blatchford</v>
      </c>
      <c r="L8" t="str">
        <f>IFERROR(INDEX('Enter Draw'!$F$3:$H$252,MATCH(SMALL('Enter Draw'!$L$3:$L$252,I8),'Enter Draw'!$L$3:$L$252,0),3),"")</f>
        <v xml:space="preserve">Coalys Te Bar </v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>oy</v>
      </c>
      <c r="O8" t="str">
        <f>IFERROR(INDEX('Enter Draw'!$A$3:$J$252,MATCH(SMALL('Enter Draw'!$M$3:$M$252,Q8),'Enter Draw'!$M$3:$M$252,0),7),"")</f>
        <v>Kaylee Hieronimus</v>
      </c>
      <c r="P8" t="str">
        <f>IFERROR(INDEX('Enter Draw'!$A$3:$H$252,MATCH(SMALL('Enter Draw'!$M$3:$M$252,Q8),'Enter Draw'!$M$3:$M$252,0),8),"")</f>
        <v>BW Double Take Dash</v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>oy</v>
      </c>
      <c r="Y8" t="str">
        <f>IFERROR(INDEX('Enter Draw'!$A$3:$J$252,MATCH(SMALL('Enter Draw'!$O$3:$O$252,Q8),'Enter Draw'!$O$3:$O$252,0),7),"")</f>
        <v>Josey Fey</v>
      </c>
      <c r="Z8" t="str">
        <f>IFERROR(INDEX('Enter Draw'!$A$3:$H$252,MATCH(SMALL('Enter Draw'!$O$3:$O$252,Q8),'Enter Draw'!$O$3:$O$252,0),8),"")</f>
        <v>O So Country</v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Shelby Hohn</v>
      </c>
      <c r="C9" t="str">
        <f>IFERROR(INDEX('Enter Draw'!$C$3:$H$252,MATCH(SMALL('Enter Draw'!$J$3:$J$252,D9),'Enter Draw'!$J$3:$J$252,0),6),"")</f>
        <v>Trigger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Cadence Magnuson</v>
      </c>
      <c r="H9" t="str">
        <f>IFERROR(INDEX('Enter Draw'!$E$3:$H$252,MATCH(SMALL('Enter Draw'!$K$3:$K$252,D9),'Enter Draw'!$K$3:$K$252,0),4),"")</f>
        <v>BW Dashin and Cashin</v>
      </c>
      <c r="I9">
        <v>7</v>
      </c>
      <c r="J9" s="1">
        <f t="shared" si="0"/>
        <v>7</v>
      </c>
      <c r="K9" t="str">
        <f>IFERROR(INDEX('Enter Draw'!$F$3:$H$252,MATCH(SMALL('Enter Draw'!$L$3:$L$252,I9),'Enter Draw'!$L$3:$L$252,0),2),"")</f>
        <v>Makenzee Kruger</v>
      </c>
      <c r="L9" t="str">
        <f>IFERROR(INDEX('Enter Draw'!$F$3:$H$252,MATCH(SMALL('Enter Draw'!$L$3:$L$252,I9),'Enter Draw'!$L$3:$L$252,0),3),"")</f>
        <v>Rein</v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>oy</v>
      </c>
      <c r="O9" t="str">
        <f>IFERROR(INDEX('Enter Draw'!$A$3:$J$252,MATCH(SMALL('Enter Draw'!$M$3:$M$252,Q9),'Enter Draw'!$M$3:$M$252,0),7),"")</f>
        <v>Makenzee Kruger</v>
      </c>
      <c r="P9" t="str">
        <f>IFERROR(INDEX('Enter Draw'!$A$3:$H$252,MATCH(SMALL('Enter Draw'!$M$3:$M$252,Q9),'Enter Draw'!$M$3:$M$252,0),8),"")</f>
        <v>Rein</v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>oy</v>
      </c>
      <c r="Y9" t="str">
        <f>IFERROR(INDEX('Enter Draw'!$A$3:$J$252,MATCH(SMALL('Enter Draw'!$O$3:$O$252,Q9),'Enter Draw'!$O$3:$O$252,0),7),"")</f>
        <v>Lauren Badgett</v>
      </c>
      <c r="Z9" t="str">
        <f>IFERROR(INDEX('Enter Draw'!$A$3:$H$252,MATCH(SMALL('Enter Draw'!$O$3:$O$252,Q9),'Enter Draw'!$O$3:$O$252,0),8),"")</f>
        <v>Saintly Olena</v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Livya Braskamp</v>
      </c>
      <c r="C10" t="str">
        <f>IFERROR(INDEX('Enter Draw'!$C$3:$H$252,MATCH(SMALL('Enter Draw'!$J$3:$J$252,D10),'Enter Draw'!$J$3:$J$252,0),6),"")</f>
        <v>Lilly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Hatty Fey</v>
      </c>
      <c r="H10" t="str">
        <f>IFERROR(INDEX('Enter Draw'!$E$3:$H$252,MATCH(SMALL('Enter Draw'!$K$3:$K$252,D10),'Enter Draw'!$K$3:$K$252,0),4),"")</f>
        <v>Red</v>
      </c>
      <c r="I10">
        <v>8</v>
      </c>
      <c r="J10" s="1">
        <f t="shared" si="0"/>
        <v>8</v>
      </c>
      <c r="K10" t="str">
        <f>IFERROR(INDEX('Enter Draw'!$F$3:$H$252,MATCH(SMALL('Enter Draw'!$L$3:$L$252,I10),'Enter Draw'!$L$3:$L$252,0),2),"")</f>
        <v>Belle Bond</v>
      </c>
      <c r="L10" t="str">
        <f>IFERROR(INDEX('Enter Draw'!$F$3:$H$252,MATCH(SMALL('Enter Draw'!$L$3:$L$252,I10),'Enter Draw'!$L$3:$L$252,0),3),"")</f>
        <v>Horse</v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>oy</v>
      </c>
      <c r="O10" t="str">
        <f>IFERROR(INDEX('Enter Draw'!$A$3:$J$252,MATCH(SMALL('Enter Draw'!$M$3:$M$252,Q10),'Enter Draw'!$M$3:$M$252,0),7),"")</f>
        <v>Hatty Fey</v>
      </c>
      <c r="P10" t="str">
        <f>IFERROR(INDEX('Enter Draw'!$A$3:$H$252,MATCH(SMALL('Enter Draw'!$M$3:$M$252,Q10),'Enter Draw'!$M$3:$M$252,0),8),"")</f>
        <v>Red</v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>oy</v>
      </c>
      <c r="Y10" t="str">
        <f>IFERROR(INDEX('Enter Draw'!$A$3:$J$252,MATCH(SMALL('Enter Draw'!$O$3:$O$252,Q10),'Enter Draw'!$O$3:$O$252,0),7),"")</f>
        <v>Maddie Vansurkam</v>
      </c>
      <c r="Z10" t="str">
        <f>IFERROR(INDEX('Enter Draw'!$A$3:$H$252,MATCH(SMALL('Enter Draw'!$O$3:$O$252,Q10),'Enter Draw'!$O$3:$O$252,0),8),"")</f>
        <v>Doc</v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Natalie Hieronimus</v>
      </c>
      <c r="C11" t="str">
        <f>IFERROR(INDEX('Enter Draw'!$C$3:$H$252,MATCH(SMALL('Enter Draw'!$J$3:$J$252,D11),'Enter Draw'!$J$3:$J$252,0),6),"")</f>
        <v>To Eyed Cowboy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Josey Fey</v>
      </c>
      <c r="H11" t="str">
        <f>IFERROR(INDEX('Enter Draw'!$E$3:$H$252,MATCH(SMALL('Enter Draw'!$K$3:$K$252,D11),'Enter Draw'!$K$3:$K$252,0),4),"")</f>
        <v>O So Country</v>
      </c>
      <c r="I11">
        <v>9</v>
      </c>
      <c r="J11" s="1">
        <f t="shared" si="0"/>
        <v>9</v>
      </c>
      <c r="K11" t="str">
        <f>IFERROR(INDEX('Enter Draw'!$F$3:$H$252,MATCH(SMALL('Enter Draw'!$L$3:$L$252,I11),'Enter Draw'!$L$3:$L$252,0),2),"")</f>
        <v>Anne Aamot</v>
      </c>
      <c r="L11" t="str">
        <f>IFERROR(INDEX('Enter Draw'!$F$3:$H$252,MATCH(SMALL('Enter Draw'!$L$3:$L$252,I11),'Enter Draw'!$L$3:$L$252,0),3),"")</f>
        <v>Devilina</v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>oy</v>
      </c>
      <c r="O11" t="str">
        <f>IFERROR(INDEX('Enter Draw'!$A$3:$J$252,MATCH(SMALL('Enter Draw'!$M$3:$M$252,Q11),'Enter Draw'!$M$3:$M$252,0),7),"")</f>
        <v>Josey Fey</v>
      </c>
      <c r="P11" t="str">
        <f>IFERROR(INDEX('Enter Draw'!$A$3:$H$252,MATCH(SMALL('Enter Draw'!$M$3:$M$252,Q11),'Enter Draw'!$M$3:$M$252,0),8),"")</f>
        <v>O So Country</v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>oy</v>
      </c>
      <c r="Y11" t="str">
        <f>IFERROR(INDEX('Enter Draw'!$A$3:$J$252,MATCH(SMALL('Enter Draw'!$O$3:$O$252,Q11),'Enter Draw'!$O$3:$O$252,0),7),"")</f>
        <v>Violet Kringstad</v>
      </c>
      <c r="Z11" t="str">
        <f>IFERROR(INDEX('Enter Draw'!$A$3:$H$252,MATCH(SMALL('Enter Draw'!$O$3:$O$252,Q11),'Enter Draw'!$O$3:$O$252,0),8),"")</f>
        <v>Nelly</v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Tianna Doppenberg</v>
      </c>
      <c r="C12" t="str">
        <f>IFERROR(INDEX('Enter Draw'!$C$3:$H$252,MATCH(SMALL('Enter Draw'!$J$3:$J$252,D12),'Enter Draw'!$J$3:$J$252,0),6),"")</f>
        <v>Oakley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Tianna Doppenberg</v>
      </c>
      <c r="H12" t="str">
        <f>IFERROR(INDEX('Enter Draw'!$E$3:$H$252,MATCH(SMALL('Enter Draw'!$K$3:$K$252,D12),'Enter Draw'!$K$3:$K$252,0),4),"")</f>
        <v>Vegas</v>
      </c>
      <c r="I12">
        <v>10</v>
      </c>
      <c r="J12" s="1">
        <f t="shared" si="0"/>
        <v>10</v>
      </c>
      <c r="K12" t="str">
        <f>IFERROR(INDEX('Enter Draw'!$F$3:$H$252,MATCH(SMALL('Enter Draw'!$L$3:$L$252,I12),'Enter Draw'!$L$3:$L$252,0),2),"")</f>
        <v>Alison Zacharias</v>
      </c>
      <c r="L12" t="str">
        <f>IFERROR(INDEX('Enter Draw'!$F$3:$H$252,MATCH(SMALL('Enter Draw'!$L$3:$L$252,I12),'Enter Draw'!$L$3:$L$252,0),3),"")</f>
        <v>Uno</v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>oy</v>
      </c>
      <c r="O12" t="str">
        <f>IFERROR(INDEX('Enter Draw'!$A$3:$J$252,MATCH(SMALL('Enter Draw'!$M$3:$M$252,Q12),'Enter Draw'!$M$3:$M$252,0),7),"")</f>
        <v>Maddie Vansurkam</v>
      </c>
      <c r="P12" t="str">
        <f>IFERROR(INDEX('Enter Draw'!$A$3:$H$252,MATCH(SMALL('Enter Draw'!$M$3:$M$252,Q12),'Enter Draw'!$M$3:$M$252,0),8),"")</f>
        <v>Doc</v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>oy</v>
      </c>
      <c r="Y12" t="str">
        <f>IFERROR(INDEX('Enter Draw'!$A$3:$J$252,MATCH(SMALL('Enter Draw'!$O$3:$O$252,Q12),'Enter Draw'!$O$3:$O$252,0),7),"")</f>
        <v>Kacy Goehring</v>
      </c>
      <c r="Z12" t="str">
        <f>IFERROR(INDEX('Enter Draw'!$A$3:$H$252,MATCH(SMALL('Enter Draw'!$O$3:$O$252,Q12),'Enter Draw'!$O$3:$O$252,0),8),"")</f>
        <v>Lotto</v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Kaylee Hieronimus</v>
      </c>
      <c r="C14" t="str">
        <f>IFERROR(INDEX('Enter Draw'!$C$3:$H$252,MATCH(SMALL('Enter Draw'!$J$3:$J$252,D14),'Enter Draw'!$J$3:$J$252,0),6),"")</f>
        <v>BW Double Take Dash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Tianna Doppenberg</v>
      </c>
      <c r="H14" t="str">
        <f>IFERROR(INDEX('Enter Draw'!$E$3:$H$252,MATCH(SMALL('Enter Draw'!$K$3:$K$252,D14),'Enter Draw'!$K$3:$K$252,0),4),"")</f>
        <v>Oakley</v>
      </c>
      <c r="I14">
        <v>11</v>
      </c>
      <c r="J14" s="1">
        <f t="shared" si="0"/>
        <v>11</v>
      </c>
      <c r="K14" t="str">
        <f>IFERROR(INDEX('Enter Draw'!$F$3:$H$252,MATCH(SMALL('Enter Draw'!$L$3:$L$252,I14),'Enter Draw'!$L$3:$L$252,0),2),"")</f>
        <v>Kacy Goehring</v>
      </c>
      <c r="L14" t="str">
        <f>IFERROR(INDEX('Enter Draw'!$F$3:$H$252,MATCH(SMALL('Enter Draw'!$L$3:$L$252,I14),'Enter Draw'!$L$3:$L$252,0),3),"")</f>
        <v>Lotto</v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>oy</v>
      </c>
      <c r="O14" t="str">
        <f>IFERROR(INDEX('Enter Draw'!$A$3:$J$252,MATCH(SMALL('Enter Draw'!$M$3:$M$252,Q14),'Enter Draw'!$M$3:$M$252,0),7),"")</f>
        <v>Livya Braskamp</v>
      </c>
      <c r="P14" t="str">
        <f>IFERROR(INDEX('Enter Draw'!$A$3:$H$252,MATCH(SMALL('Enter Draw'!$M$3:$M$252,Q14),'Enter Draw'!$M$3:$M$252,0),8),"")</f>
        <v>Lilly</v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>oy</v>
      </c>
      <c r="Y14" t="str">
        <f>IFERROR(INDEX('Enter Draw'!$A$3:$J$252,MATCH(SMALL('Enter Draw'!$O$3:$O$252,Q14),'Enter Draw'!$O$3:$O$252,0),7),"")</f>
        <v>Alyssa Petroff</v>
      </c>
      <c r="Z14" t="str">
        <f>IFERROR(INDEX('Enter Draw'!$A$3:$H$252,MATCH(SMALL('Enter Draw'!$O$3:$O$252,Q14),'Enter Draw'!$O$3:$O$252,0),8),"")</f>
        <v>Latoia</v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Shana Lensing</v>
      </c>
      <c r="C15" t="str">
        <f>IFERROR(INDEX('Enter Draw'!$C$3:$H$252,MATCH(SMALL('Enter Draw'!$J$3:$J$252,D15),'Enter Draw'!$J$3:$J$252,0),6),"")</f>
        <v>Dream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Kristan Soukup</v>
      </c>
      <c r="H15" t="str">
        <f>IFERROR(INDEX('Enter Draw'!$E$3:$H$252,MATCH(SMALL('Enter Draw'!$K$3:$K$252,D15),'Enter Draw'!$K$3:$K$252,0),4),"")</f>
        <v>Crown</v>
      </c>
      <c r="I15">
        <v>12</v>
      </c>
      <c r="J15" s="1">
        <f t="shared" si="0"/>
        <v>12</v>
      </c>
      <c r="K15" t="str">
        <f>IFERROR(INDEX('Enter Draw'!$F$3:$H$252,MATCH(SMALL('Enter Draw'!$L$3:$L$252,I15),'Enter Draw'!$L$3:$L$252,0),2),"")</f>
        <v>Candice Aamot</v>
      </c>
      <c r="L15" t="str">
        <f>IFERROR(INDEX('Enter Draw'!$F$3:$H$252,MATCH(SMALL('Enter Draw'!$L$3:$L$252,I15),'Enter Draw'!$L$3:$L$252,0),3),"")</f>
        <v>Turtle</v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>oy</v>
      </c>
      <c r="O15" t="str">
        <f>IFERROR(INDEX('Enter Draw'!$A$3:$J$252,MATCH(SMALL('Enter Draw'!$M$3:$M$252,Q15),'Enter Draw'!$M$3:$M$252,0),7),"")</f>
        <v>Candice Aamot</v>
      </c>
      <c r="P15" t="str">
        <f>IFERROR(INDEX('Enter Draw'!$A$3:$H$252,MATCH(SMALL('Enter Draw'!$M$3:$M$252,Q15),'Enter Draw'!$M$3:$M$252,0),8),"")</f>
        <v>Turtle</v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Tana Harrington</v>
      </c>
      <c r="C16" t="str">
        <f>IFERROR(INDEX('Enter Draw'!$C$3:$H$252,MATCH(SMALL('Enter Draw'!$J$3:$J$252,D16),'Enter Draw'!$J$3:$J$252,0),6),"")</f>
        <v>Winnie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>Londyn Mikkelson</v>
      </c>
      <c r="H16" t="str">
        <f>IFERROR(INDEX('Enter Draw'!$E$3:$H$252,MATCH(SMALL('Enter Draw'!$K$3:$K$252,D16),'Enter Draw'!$K$3:$K$252,0),4),"")</f>
        <v>Rosie</v>
      </c>
      <c r="I16">
        <v>13</v>
      </c>
      <c r="J16" s="1">
        <f t="shared" si="0"/>
        <v>13</v>
      </c>
      <c r="K16" t="str">
        <f>IFERROR(INDEX('Enter Draw'!$F$3:$H$252,MATCH(SMALL('Enter Draw'!$L$3:$L$252,I16),'Enter Draw'!$L$3:$L$252,0),2),"")</f>
        <v>Kacy Goehring</v>
      </c>
      <c r="L16" t="str">
        <f>IFERROR(INDEX('Enter Draw'!$F$3:$H$252,MATCH(SMALL('Enter Draw'!$L$3:$L$252,I16),'Enter Draw'!$L$3:$L$252,0),3),"")</f>
        <v>Sugar</v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>oy</v>
      </c>
      <c r="O16" t="str">
        <f>IFERROR(INDEX('Enter Draw'!$A$3:$J$252,MATCH(SMALL('Enter Draw'!$M$3:$M$252,Q16),'Enter Draw'!$M$3:$M$252,0),7),"")</f>
        <v>Makayla Cross</v>
      </c>
      <c r="P16" t="str">
        <f>IFERROR(INDEX('Enter Draw'!$A$3:$H$252,MATCH(SMALL('Enter Draw'!$M$3:$M$252,Q16),'Enter Draw'!$M$3:$M$252,0),8),"")</f>
        <v xml:space="preserve">Saint </v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Sandy Highland</v>
      </c>
      <c r="C17" t="str">
        <f>IFERROR(INDEX('Enter Draw'!$C$3:$H$252,MATCH(SMALL('Enter Draw'!$J$3:$J$252,D17),'Enter Draw'!$J$3:$J$252,0),6),"")</f>
        <v>Joker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>Emily Kruger</v>
      </c>
      <c r="H17" t="str">
        <f>IFERROR(INDEX('Enter Draw'!$E$3:$H$252,MATCH(SMALL('Enter Draw'!$K$3:$K$252,D17),'Enter Draw'!$K$3:$K$252,0),4),"")</f>
        <v>French Iced Stella</v>
      </c>
      <c r="I17">
        <v>14</v>
      </c>
      <c r="J17" s="1">
        <f t="shared" si="0"/>
        <v>14</v>
      </c>
      <c r="K17" t="str">
        <f>IFERROR(INDEX('Enter Draw'!$F$3:$H$252,MATCH(SMALL('Enter Draw'!$L$3:$L$252,I17),'Enter Draw'!$L$3:$L$252,0),2),"")</f>
        <v>Makayla Cross</v>
      </c>
      <c r="L17" t="str">
        <f>IFERROR(INDEX('Enter Draw'!$F$3:$H$252,MATCH(SMALL('Enter Draw'!$L$3:$L$252,I17),'Enter Draw'!$L$3:$L$252,0),3),"")</f>
        <v>Rio</v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>oy</v>
      </c>
      <c r="O17" t="str">
        <f>IFERROR(INDEX('Enter Draw'!$A$3:$J$252,MATCH(SMALL('Enter Draw'!$M$3:$M$252,Q17),'Enter Draw'!$M$3:$M$252,0),7),"")</f>
        <v>Violet Kringstad</v>
      </c>
      <c r="P17" t="str">
        <f>IFERROR(INDEX('Enter Draw'!$A$3:$H$252,MATCH(SMALL('Enter Draw'!$M$3:$M$252,Q17),'Enter Draw'!$M$3:$M$252,0),8),"")</f>
        <v>Nelly</v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Jayla Schley</v>
      </c>
      <c r="C18" t="str">
        <f>IFERROR(INDEX('Enter Draw'!$C$3:$H$252,MATCH(SMALL('Enter Draw'!$J$3:$J$252,D18),'Enter Draw'!$J$3:$J$252,0),6),"")</f>
        <v>Stella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>Jodi Nelson</v>
      </c>
      <c r="H18" t="str">
        <f>IFERROR(INDEX('Enter Draw'!$E$3:$H$252,MATCH(SMALL('Enter Draw'!$K$3:$K$252,D18),'Enter Draw'!$K$3:$K$252,0),4),"")</f>
        <v>Simon</v>
      </c>
      <c r="I18">
        <v>15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>oy</v>
      </c>
      <c r="O18" t="str">
        <f>IFERROR(INDEX('Enter Draw'!$A$3:$J$252,MATCH(SMALL('Enter Draw'!$M$3:$M$252,Q18),'Enter Draw'!$M$3:$M$252,0),7),"")</f>
        <v>Elle Goehring</v>
      </c>
      <c r="P18" t="str">
        <f>IFERROR(INDEX('Enter Draw'!$A$3:$H$252,MATCH(SMALL('Enter Draw'!$M$3:$M$252,Q18),'Enter Draw'!$M$3:$M$252,0),8),"")</f>
        <v>Lotto</v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Kayla Thiele</v>
      </c>
      <c r="C20" t="str">
        <f>IFERROR(INDEX('Enter Draw'!$C$3:$H$252,MATCH(SMALL('Enter Draw'!$J$3:$J$252,D20),'Enter Draw'!$J$3:$J$252,0),6),"")</f>
        <v>Playboyspartycrasher (Dunny)</v>
      </c>
      <c r="D20">
        <v>16</v>
      </c>
      <c r="F20" s="1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16</v>
      </c>
      <c r="G20" t="str">
        <f>IFERROR(INDEX('Enter Draw'!$E$3:$H$252,MATCH(SMALL('Enter Draw'!$K$3:$K$252,D20),'Enter Draw'!$K$3:$K$252,0),3),"")</f>
        <v>Lauren Badgett</v>
      </c>
      <c r="H20" t="str">
        <f>IFERROR(INDEX('Enter Draw'!$E$3:$H$252,MATCH(SMALL('Enter Draw'!$K$3:$K$252,D20),'Enter Draw'!$K$3:$K$252,0),4),"")</f>
        <v>Saintly Olena</v>
      </c>
      <c r="I20">
        <v>16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>oy</v>
      </c>
      <c r="O20" t="str">
        <f>IFERROR(INDEX('Enter Draw'!$A$3:$J$252,MATCH(SMALL('Enter Draw'!$M$3:$M$252,Q20),'Enter Draw'!$M$3:$M$252,0),7),"")</f>
        <v>Kacy Goehring</v>
      </c>
      <c r="P20" t="str">
        <f>IFERROR(INDEX('Enter Draw'!$A$3:$H$252,MATCH(SMALL('Enter Draw'!$M$3:$M$252,Q20),'Enter Draw'!$M$3:$M$252,0),8),"")</f>
        <v>Sugar</v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Kristan Soukup</v>
      </c>
      <c r="C21" t="str">
        <f>IFERROR(INDEX('Enter Draw'!$C$3:$H$252,MATCH(SMALL('Enter Draw'!$J$3:$J$252,D21),'Enter Draw'!$J$3:$J$252,0),6),"")</f>
        <v>Crown</v>
      </c>
      <c r="D21">
        <v>17</v>
      </c>
      <c r="F21" s="1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17</v>
      </c>
      <c r="G21" t="str">
        <f>IFERROR(INDEX('Enter Draw'!$E$3:$H$252,MATCH(SMALL('Enter Draw'!$K$3:$K$252,D21),'Enter Draw'!$K$3:$K$252,0),3),"")</f>
        <v>Jayla Schley</v>
      </c>
      <c r="H21" t="str">
        <f>IFERROR(INDEX('Enter Draw'!$E$3:$H$252,MATCH(SMALL('Enter Draw'!$K$3:$K$252,D21),'Enter Draw'!$K$3:$K$252,0),4),"")</f>
        <v>Stella</v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>oy</v>
      </c>
      <c r="O21" t="str">
        <f>IFERROR(INDEX('Enter Draw'!$A$3:$J$252,MATCH(SMALL('Enter Draw'!$M$3:$M$252,Q21),'Enter Draw'!$M$3:$M$252,0),7),"")</f>
        <v>Alyssa Petroff</v>
      </c>
      <c r="P21" t="str">
        <f>IFERROR(INDEX('Enter Draw'!$A$3:$H$252,MATCH(SMALL('Enter Draw'!$M$3:$M$252,Q21),'Enter Draw'!$M$3:$M$252,0),8),"")</f>
        <v>Latoia</v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Victoria Blatchford</v>
      </c>
      <c r="C22" t="str">
        <f>IFERROR(INDEX('Enter Draw'!$C$3:$H$252,MATCH(SMALL('Enter Draw'!$J$3:$J$252,D22),'Enter Draw'!$J$3:$J$252,0),6),"")</f>
        <v>Perks Streakn Falcon</v>
      </c>
      <c r="D22">
        <v>18</v>
      </c>
      <c r="F22" s="1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18</v>
      </c>
      <c r="G22" t="str">
        <f>IFERROR(INDEX('Enter Draw'!$E$3:$H$252,MATCH(SMALL('Enter Draw'!$K$3:$K$252,D22),'Enter Draw'!$K$3:$K$252,0),3),"")</f>
        <v>Jill Moody</v>
      </c>
      <c r="H22" t="str">
        <f>IFERROR(INDEX('Enter Draw'!$E$3:$H$252,MATCH(SMALL('Enter Draw'!$K$3:$K$252,D22),'Enter Draw'!$K$3:$K$252,0),4),"")</f>
        <v>Cher</v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Shari Kennedy</v>
      </c>
      <c r="C23" t="str">
        <f>IFERROR(INDEX('Enter Draw'!$C$3:$H$252,MATCH(SMALL('Enter Draw'!$J$3:$J$252,D23),'Enter Draw'!$J$3:$J$252,0),6),"")</f>
        <v>Cinderellas Gotta Gun</v>
      </c>
      <c r="D23">
        <v>19</v>
      </c>
      <c r="F23" s="1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19</v>
      </c>
      <c r="G23" t="str">
        <f>IFERROR(INDEX('Enter Draw'!$E$3:$H$252,MATCH(SMALL('Enter Draw'!$K$3:$K$252,D23),'Enter Draw'!$K$3:$K$252,0),3),"")</f>
        <v xml:space="preserve">Jill Moody </v>
      </c>
      <c r="H23" t="str">
        <f>IFERROR(INDEX('Enter Draw'!$E$3:$H$252,MATCH(SMALL('Enter Draw'!$K$3:$K$252,D23),'Enter Draw'!$K$3:$K$252,0),4),"")</f>
        <v>Tanya</v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Kaylee Hieronimus</v>
      </c>
      <c r="C24" t="str">
        <f>IFERROR(INDEX('Enter Draw'!$C$3:$H$252,MATCH(SMALL('Enter Draw'!$J$3:$J$252,D24),'Enter Draw'!$J$3:$J$252,0),6),"")</f>
        <v>SV Magnolia Cartel</v>
      </c>
      <c r="D24">
        <v>20</v>
      </c>
      <c r="F24" s="1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20</v>
      </c>
      <c r="G24" t="str">
        <f>IFERROR(INDEX('Enter Draw'!$E$3:$H$252,MATCH(SMALL('Enter Draw'!$K$3:$K$252,D24),'Enter Draw'!$K$3:$K$252,0),3),"")</f>
        <v>Sindi Jandreau</v>
      </c>
      <c r="H24" t="str">
        <f>IFERROR(INDEX('Enter Draw'!$E$3:$H$252,MATCH(SMALL('Enter Draw'!$K$3:$K$252,D24),'Enter Draw'!$K$3:$K$252,0),4),"")</f>
        <v>Gringo</v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Lexi Thyberg</v>
      </c>
      <c r="C26" t="str">
        <f>IFERROR(INDEX('Enter Draw'!$C$3:$H$252,MATCH(SMALL('Enter Draw'!$J$3:$J$252,D26),'Enter Draw'!$J$3:$J$252,0),6),"")</f>
        <v>Mouse</v>
      </c>
      <c r="D26">
        <v>21</v>
      </c>
      <c r="F26" s="1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>21</v>
      </c>
      <c r="G26" t="str">
        <f>IFERROR(INDEX('Enter Draw'!$E$3:$H$252,MATCH(SMALL('Enter Draw'!$K$3:$K$252,D26),'Enter Draw'!$K$3:$K$252,0),3),"")</f>
        <v>Makayla Cross</v>
      </c>
      <c r="H26" t="str">
        <f>IFERROR(INDEX('Enter Draw'!$E$3:$H$252,MATCH(SMALL('Enter Draw'!$K$3:$K$252,D26),'Enter Draw'!$K$3:$K$252,0),4),"")</f>
        <v>Rio</v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Barb Westover</v>
      </c>
      <c r="C27" t="str">
        <f>IFERROR(INDEX('Enter Draw'!$C$3:$H$252,MATCH(SMALL('Enter Draw'!$J$3:$J$252,D27),'Enter Draw'!$J$3:$J$252,0),6),"")</f>
        <v>Romie</v>
      </c>
      <c r="D27">
        <v>22</v>
      </c>
      <c r="F27" s="1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>22</v>
      </c>
      <c r="G27" t="str">
        <f>IFERROR(INDEX('Enter Draw'!$E$3:$H$252,MATCH(SMALL('Enter Draw'!$K$3:$K$252,D27),'Enter Draw'!$K$3:$K$252,0),3),"")</f>
        <v>Maddie Vansurkam</v>
      </c>
      <c r="H27" t="str">
        <f>IFERROR(INDEX('Enter Draw'!$E$3:$H$252,MATCH(SMALL('Enter Draw'!$K$3:$K$252,D27),'Enter Draw'!$K$3:$K$252,0),4),"")</f>
        <v>Doc</v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Lexy Leischner</v>
      </c>
      <c r="C28" t="str">
        <f>IFERROR(INDEX('Enter Draw'!$C$3:$H$252,MATCH(SMALL('Enter Draw'!$J$3:$J$252,D28),'Enter Draw'!$J$3:$J$252,0),6),"")</f>
        <v>Playboy</v>
      </c>
      <c r="D28">
        <v>23</v>
      </c>
      <c r="F28" s="1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>23</v>
      </c>
      <c r="G28" t="str">
        <f>IFERROR(INDEX('Enter Draw'!$E$3:$H$252,MATCH(SMALL('Enter Draw'!$K$3:$K$252,D28),'Enter Draw'!$K$3:$K$252,0),3),"")</f>
        <v>Raelin Jurgens</v>
      </c>
      <c r="H28" t="str">
        <f>IFERROR(INDEX('Enter Draw'!$E$3:$H$252,MATCH(SMALL('Enter Draw'!$K$3:$K$252,D28),'Enter Draw'!$K$3:$K$252,0),4),"")</f>
        <v>Daisy</v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Baylee Schoenfelder</v>
      </c>
      <c r="C29" t="str">
        <f>IFERROR(INDEX('Enter Draw'!$C$3:$H$252,MATCH(SMALL('Enter Draw'!$J$3:$J$252,D29),'Enter Draw'!$J$3:$J$252,0),6),"")</f>
        <v>Ransom</v>
      </c>
      <c r="D29">
        <v>24</v>
      </c>
      <c r="F29" s="1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>24</v>
      </c>
      <c r="G29" t="str">
        <f>IFERROR(INDEX('Enter Draw'!$E$3:$H$252,MATCH(SMALL('Enter Draw'!$K$3:$K$252,D29),'Enter Draw'!$K$3:$K$252,0),3),"")</f>
        <v>Sara VanDuysen</v>
      </c>
      <c r="H29" t="str">
        <f>IFERROR(INDEX('Enter Draw'!$E$3:$H$252,MATCH(SMALL('Enter Draw'!$K$3:$K$252,D29),'Enter Draw'!$K$3:$K$252,0),4),"")</f>
        <v>Lil Haida Boon</v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Penny Schlagel </v>
      </c>
      <c r="C30" t="str">
        <f>IFERROR(INDEX('Enter Draw'!$C$3:$H$252,MATCH(SMALL('Enter Draw'!$J$3:$J$252,D30),'Enter Draw'!$J$3:$J$252,0),6),"")</f>
        <v>Venus</v>
      </c>
      <c r="D30">
        <v>25</v>
      </c>
      <c r="F30" s="1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>25</v>
      </c>
      <c r="G30" t="str">
        <f>IFERROR(INDEX('Enter Draw'!$E$3:$H$252,MATCH(SMALL('Enter Draw'!$K$3:$K$252,D30),'Enter Draw'!$K$3:$K$252,0),3),"")</f>
        <v>Alison Zacharias</v>
      </c>
      <c r="H30" t="str">
        <f>IFERROR(INDEX('Enter Draw'!$E$3:$H$252,MATCH(SMALL('Enter Draw'!$K$3:$K$252,D30),'Enter Draw'!$K$3:$K$252,0),4),"")</f>
        <v>Willow</v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Jodi Nelson</v>
      </c>
      <c r="C32" t="str">
        <f>IFERROR(INDEX('Enter Draw'!$C$3:$H$252,MATCH(SMALL('Enter Draw'!$J$3:$J$252,D32),'Enter Draw'!$J$3:$J$252,0),6),"")</f>
        <v>Simon</v>
      </c>
      <c r="D32">
        <v>26</v>
      </c>
      <c r="F32" s="1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>26</v>
      </c>
      <c r="G32" t="str">
        <f>IFERROR(INDEX('Enter Draw'!$E$3:$H$252,MATCH(SMALL('Enter Draw'!$K$3:$K$252,D32),'Enter Draw'!$K$3:$K$252,0),3),"")</f>
        <v>Brandi Pauling</v>
      </c>
      <c r="H32" t="str">
        <f>IFERROR(INDEX('Enter Draw'!$E$3:$H$252,MATCH(SMALL('Enter Draw'!$K$3:$K$252,D32),'Enter Draw'!$K$3:$K$252,0),4),"")</f>
        <v>Nike</v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Tianna Doppenberg</v>
      </c>
      <c r="C33" t="str">
        <f>IFERROR(INDEX('Enter Draw'!$C$3:$H$252,MATCH(SMALL('Enter Draw'!$J$3:$J$252,D33),'Enter Draw'!$J$3:$J$252,0),6),"")</f>
        <v>Vegas</v>
      </c>
      <c r="D33">
        <v>27</v>
      </c>
      <c r="F33" s="1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>27</v>
      </c>
      <c r="G33" t="str">
        <f>IFERROR(INDEX('Enter Draw'!$E$3:$H$252,MATCH(SMALL('Enter Draw'!$K$3:$K$252,D33),'Enter Draw'!$K$3:$K$252,0),3),"")</f>
        <v>Tammy Blegen</v>
      </c>
      <c r="H33" t="str">
        <f>IFERROR(INDEX('Enter Draw'!$E$3:$H$252,MATCH(SMALL('Enter Draw'!$K$3:$K$252,D33),'Enter Draw'!$K$3:$K$252,0),4),"")</f>
        <v>Just a Frosty Diamond</v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Londyn Mikkelson</v>
      </c>
      <c r="C34" t="str">
        <f>IFERROR(INDEX('Enter Draw'!$C$3:$H$252,MATCH(SMALL('Enter Draw'!$J$3:$J$252,D34),'Enter Draw'!$J$3:$J$252,0),6),"")</f>
        <v>Rosie</v>
      </c>
      <c r="D34">
        <v>28</v>
      </c>
      <c r="F34" s="1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>28</v>
      </c>
      <c r="G34" t="str">
        <f>IFERROR(INDEX('Enter Draw'!$E$3:$H$252,MATCH(SMALL('Enter Draw'!$K$3:$K$252,D34),'Enter Draw'!$K$3:$K$252,0),3),"")</f>
        <v>Victoria Blatchford</v>
      </c>
      <c r="H34" t="str">
        <f>IFERROR(INDEX('Enter Draw'!$E$3:$H$252,MATCH(SMALL('Enter Draw'!$K$3:$K$252,D34),'Enter Draw'!$K$3:$K$252,0),4),"")</f>
        <v>Perks Streakn Falcon</v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Tessa Bucher</v>
      </c>
      <c r="C35" t="str">
        <f>IFERROR(INDEX('Enter Draw'!$C$3:$H$252,MATCH(SMALL('Enter Draw'!$J$3:$J$252,D35),'Enter Draw'!$J$3:$J$252,0),6),"")</f>
        <v>Destiny</v>
      </c>
      <c r="D35">
        <v>29</v>
      </c>
      <c r="F35" s="1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>29</v>
      </c>
      <c r="G35" t="str">
        <f>IFERROR(INDEX('Enter Draw'!$E$3:$H$252,MATCH(SMALL('Enter Draw'!$K$3:$K$252,D35),'Enter Draw'!$K$3:$K$252,0),3),"")</f>
        <v>Victoria Blatchford</v>
      </c>
      <c r="H35" t="str">
        <f>IFERROR(INDEX('Enter Draw'!$E$3:$H$252,MATCH(SMALL('Enter Draw'!$K$3:$K$252,D35),'Enter Draw'!$K$3:$K$252,0),4),"")</f>
        <v xml:space="preserve">Coalys Te Bar </v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Cadence Magnuson</v>
      </c>
      <c r="C36" t="str">
        <f>IFERROR(INDEX('Enter Draw'!$C$3:$H$252,MATCH(SMALL('Enter Draw'!$J$3:$J$252,D36),'Enter Draw'!$J$3:$J$252,0),6),"")</f>
        <v>BW Dashin and Cashin</v>
      </c>
      <c r="D36">
        <v>30</v>
      </c>
      <c r="F36" s="1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>30</v>
      </c>
      <c r="G36" t="str">
        <f>IFERROR(INDEX('Enter Draw'!$E$3:$H$252,MATCH(SMALL('Enter Draw'!$K$3:$K$252,D36),'Enter Draw'!$K$3:$K$252,0),3),"")</f>
        <v>Tessa Bucher</v>
      </c>
      <c r="H36" t="str">
        <f>IFERROR(INDEX('Enter Draw'!$E$3:$H$252,MATCH(SMALL('Enter Draw'!$K$3:$K$252,D36),'Enter Draw'!$K$3:$K$252,0),4),"")</f>
        <v>Mojito</v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Alison Zacharias</v>
      </c>
      <c r="C38" t="str">
        <f>IFERROR(INDEX('Enter Draw'!$C$3:$H$252,MATCH(SMALL('Enter Draw'!$J$3:$J$252,D38),'Enter Draw'!$J$3:$J$252,0),6),"")</f>
        <v>Willow</v>
      </c>
      <c r="D38">
        <v>31</v>
      </c>
      <c r="F38" s="1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>31</v>
      </c>
      <c r="G38" t="str">
        <f>IFERROR(INDEX('Enter Draw'!$E$3:$H$252,MATCH(SMALL('Enter Draw'!$K$3:$K$252,D38),'Enter Draw'!$K$3:$K$252,0),3),"")</f>
        <v>Makayla Cross</v>
      </c>
      <c r="H38" t="str">
        <f>IFERROR(INDEX('Enter Draw'!$E$3:$H$252,MATCH(SMALL('Enter Draw'!$K$3:$K$252,D38),'Enter Draw'!$K$3:$K$252,0),4),"")</f>
        <v>Destiny</v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Jill Moody </v>
      </c>
      <c r="C39" t="str">
        <f>IFERROR(INDEX('Enter Draw'!$C$3:$H$252,MATCH(SMALL('Enter Draw'!$J$3:$J$252,D39),'Enter Draw'!$J$3:$J$252,0),6),"")</f>
        <v>Tanya</v>
      </c>
      <c r="D39">
        <v>32</v>
      </c>
      <c r="F39" s="1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>32</v>
      </c>
      <c r="G39" t="str">
        <f>IFERROR(INDEX('Enter Draw'!$E$3:$H$252,MATCH(SMALL('Enter Draw'!$K$3:$K$252,D39),'Enter Draw'!$K$3:$K$252,0),3),"")</f>
        <v>Shea Lang</v>
      </c>
      <c r="H39" t="str">
        <f>IFERROR(INDEX('Enter Draw'!$E$3:$H$252,MATCH(SMALL('Enter Draw'!$K$3:$K$252,D39),'Enter Draw'!$K$3:$K$252,0),4),"")</f>
        <v>Binki</v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Jessica Brakke</v>
      </c>
      <c r="C40" t="str">
        <f>IFERROR(INDEX('Enter Draw'!$C$3:$H$252,MATCH(SMALL('Enter Draw'!$J$3:$J$252,D40),'Enter Draw'!$J$3:$J$252,0),6),"")</f>
        <v>Paint</v>
      </c>
      <c r="D40">
        <v>33</v>
      </c>
      <c r="F40" s="1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>33</v>
      </c>
      <c r="G40" t="str">
        <f>IFERROR(INDEX('Enter Draw'!$E$3:$H$252,MATCH(SMALL('Enter Draw'!$K$3:$K$252,D40),'Enter Draw'!$K$3:$K$252,0),3),"")</f>
        <v>Violet Kringstad</v>
      </c>
      <c r="H40" t="str">
        <f>IFERROR(INDEX('Enter Draw'!$E$3:$H$252,MATCH(SMALL('Enter Draw'!$K$3:$K$252,D40),'Enter Draw'!$K$3:$K$252,0),4),"")</f>
        <v>Nelly</v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Raelin Jurgens</v>
      </c>
      <c r="C41" t="str">
        <f>IFERROR(INDEX('Enter Draw'!$C$3:$H$252,MATCH(SMALL('Enter Draw'!$J$3:$J$252,D41),'Enter Draw'!$J$3:$J$252,0),6),"")</f>
        <v>Daisy</v>
      </c>
      <c r="D41">
        <v>34</v>
      </c>
      <c r="F41" s="1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>34</v>
      </c>
      <c r="G41" t="str">
        <f>IFERROR(INDEX('Enter Draw'!$E$3:$H$252,MATCH(SMALL('Enter Draw'!$K$3:$K$252,D41),'Enter Draw'!$K$3:$K$252,0),3),"")</f>
        <v>Alison Zacharias</v>
      </c>
      <c r="H41" t="str">
        <f>IFERROR(INDEX('Enter Draw'!$E$3:$H$252,MATCH(SMALL('Enter Draw'!$K$3:$K$252,D41),'Enter Draw'!$K$3:$K$252,0),4),"")</f>
        <v>Uno</v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Cheyenne Mortensen </v>
      </c>
      <c r="C42" t="str">
        <f>IFERROR(INDEX('Enter Draw'!$C$3:$H$252,MATCH(SMALL('Enter Draw'!$J$3:$J$252,D42),'Enter Draw'!$J$3:$J$252,0),6),"")</f>
        <v xml:space="preserve">Mesa </v>
      </c>
      <c r="D42">
        <v>35</v>
      </c>
      <c r="F42" s="1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>35</v>
      </c>
      <c r="G42" t="str">
        <f>IFERROR(INDEX('Enter Draw'!$E$3:$H$252,MATCH(SMALL('Enter Draw'!$K$3:$K$252,D42),'Enter Draw'!$K$3:$K$252,0),3),"")</f>
        <v>Kacy Goehring</v>
      </c>
      <c r="H42" t="str">
        <f>IFERROR(INDEX('Enter Draw'!$E$3:$H$252,MATCH(SMALL('Enter Draw'!$K$3:$K$252,D42),'Enter Draw'!$K$3:$K$252,0),4),"")</f>
        <v>Lotto</v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Kensey Allen</v>
      </c>
      <c r="C44" t="str">
        <f>IFERROR(INDEX('Enter Draw'!$C$3:$H$252,MATCH(SMALL('Enter Draw'!$J$3:$J$252,D44),'Enter Draw'!$J$3:$J$252,0),6),"")</f>
        <v>Snip</v>
      </c>
      <c r="D44">
        <v>36</v>
      </c>
      <c r="F44" s="1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>36</v>
      </c>
      <c r="G44" t="str">
        <f>IFERROR(INDEX('Enter Draw'!$E$3:$H$252,MATCH(SMALL('Enter Draw'!$K$3:$K$252,D44),'Enter Draw'!$K$3:$K$252,0),3),"")</f>
        <v>Belle Bond</v>
      </c>
      <c r="H44" t="str">
        <f>IFERROR(INDEX('Enter Draw'!$E$3:$H$252,MATCH(SMALL('Enter Draw'!$K$3:$K$252,D44),'Enter Draw'!$K$3:$K$252,0),4),"")</f>
        <v>Horse</v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Sandy Highland</v>
      </c>
      <c r="C45" t="str">
        <f>IFERROR(INDEX('Enter Draw'!$C$3:$H$252,MATCH(SMALL('Enter Draw'!$J$3:$J$252,D45),'Enter Draw'!$J$3:$J$252,0),6),"")</f>
        <v>Beer Ticket</v>
      </c>
      <c r="D45">
        <v>37</v>
      </c>
      <c r="F45" s="1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>37</v>
      </c>
      <c r="G45" t="str">
        <f>IFERROR(INDEX('Enter Draw'!$E$3:$H$252,MATCH(SMALL('Enter Draw'!$K$3:$K$252,D45),'Enter Draw'!$K$3:$K$252,0),3),"")</f>
        <v>Alyssa Petroff</v>
      </c>
      <c r="H45" t="str">
        <f>IFERROR(INDEX('Enter Draw'!$E$3:$H$252,MATCH(SMALL('Enter Draw'!$K$3:$K$252,D45),'Enter Draw'!$K$3:$K$252,0),4),"")</f>
        <v>Latoia</v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Carly Nelson</v>
      </c>
      <c r="C46" t="str">
        <f>IFERROR(INDEX('Enter Draw'!$C$3:$H$252,MATCH(SMALL('Enter Draw'!$J$3:$J$252,D46),'Enter Draw'!$J$3:$J$252,0),6),"")</f>
        <v>Rocky</v>
      </c>
      <c r="D46">
        <v>38</v>
      </c>
      <c r="F46" s="1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>38</v>
      </c>
      <c r="G46" t="str">
        <f>IFERROR(INDEX('Enter Draw'!$E$3:$H$252,MATCH(SMALL('Enter Draw'!$K$3:$K$252,D46),'Enter Draw'!$K$3:$K$252,0),3),"")</f>
        <v>Shana Lensing</v>
      </c>
      <c r="H46" t="str">
        <f>IFERROR(INDEX('Enter Draw'!$E$3:$H$252,MATCH(SMALL('Enter Draw'!$K$3:$K$252,D46),'Enter Draw'!$K$3:$K$252,0),4),"")</f>
        <v>Brownie</v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Maddie Vansurkam</v>
      </c>
      <c r="C47" t="str">
        <f>IFERROR(INDEX('Enter Draw'!$C$3:$H$252,MATCH(SMALL('Enter Draw'!$J$3:$J$252,D47),'Enter Draw'!$J$3:$J$252,0),6),"")</f>
        <v>Doc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Lauren Badgett</v>
      </c>
      <c r="C48" t="str">
        <f>IFERROR(INDEX('Enter Draw'!$C$3:$H$252,MATCH(SMALL('Enter Draw'!$J$3:$J$252,D48),'Enter Draw'!$J$3:$J$252,0),6),"")</f>
        <v>Saintly Olena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Lexy Leischner</v>
      </c>
      <c r="C50" t="str">
        <f>IFERROR(INDEX('Enter Draw'!$C$3:$H$252,MATCH(SMALL('Enter Draw'!$J$3:$J$252,D50),'Enter Draw'!$J$3:$J$252,0),6),"")</f>
        <v>Bug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Josey Fey</v>
      </c>
      <c r="C51" t="str">
        <f>IFERROR(INDEX('Enter Draw'!$C$3:$H$252,MATCH(SMALL('Enter Draw'!$J$3:$J$252,D51),'Enter Draw'!$J$3:$J$252,0),6),"")</f>
        <v>O So Country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Makayla Cross</v>
      </c>
      <c r="C52" t="str">
        <f>IFERROR(INDEX('Enter Draw'!$C$3:$H$252,MATCH(SMALL('Enter Draw'!$J$3:$J$252,D52),'Enter Draw'!$J$3:$J$252,0),6),"")</f>
        <v>Rio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Brooke Braskamp</v>
      </c>
      <c r="C53" t="str">
        <f>IFERROR(INDEX('Enter Draw'!$C$3:$H$252,MATCH(SMALL('Enter Draw'!$J$3:$J$252,D53),'Enter Draw'!$J$3:$J$252,0),6),"")</f>
        <v>Firefly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Sindi Jandreau</v>
      </c>
      <c r="C54" t="str">
        <f>IFERROR(INDEX('Enter Draw'!$C$3:$H$252,MATCH(SMALL('Enter Draw'!$J$3:$J$252,D54),'Enter Draw'!$J$3:$J$252,0),6),"")</f>
        <v>Gringo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Kami Eilers</v>
      </c>
      <c r="C56" t="str">
        <f>IFERROR(INDEX('Enter Draw'!$C$3:$H$252,MATCH(SMALL('Enter Draw'!$J$3:$J$252,D56),'Enter Draw'!$J$3:$J$252,0),6),"")</f>
        <v>Dancers Red Comet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>Cassie Melbrech</v>
      </c>
      <c r="C57" t="str">
        <f>IFERROR(INDEX('Enter Draw'!$C$3:$H$252,MATCH(SMALL('Enter Draw'!$J$3:$J$252,D57),'Enter Draw'!$J$3:$J$252,0),6),"")</f>
        <v>reyted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>Makenzee Kruger</v>
      </c>
      <c r="C58" t="str">
        <f>IFERROR(INDEX('Enter Draw'!$C$3:$H$252,MATCH(SMALL('Enter Draw'!$J$3:$J$252,D58),'Enter Draw'!$J$3:$J$252,0),6),"")</f>
        <v>Rein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>Mike Boomgarden</v>
      </c>
      <c r="C59" t="str">
        <f>IFERROR(INDEX('Enter Draw'!$C$3:$H$252,MATCH(SMALL('Enter Draw'!$J$3:$J$252,D59),'Enter Draw'!$J$3:$J$252,0),6),"")</f>
        <v>Peanut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>Anne Aamot</v>
      </c>
      <c r="C60" t="str">
        <f>IFERROR(INDEX('Enter Draw'!$C$3:$H$252,MATCH(SMALL('Enter Draw'!$J$3:$J$252,D60),'Enter Draw'!$J$3:$J$252,0),6),"")</f>
        <v>Devilina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>Emily Kruger</v>
      </c>
      <c r="C62" t="str">
        <f>IFERROR(INDEX('Enter Draw'!$C$3:$H$252,MATCH(SMALL('Enter Draw'!$J$3:$J$252,D62),'Enter Draw'!$J$3:$J$252,0),6),"")</f>
        <v>French Iced Stella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>Brenda Deters</v>
      </c>
      <c r="C63" t="str">
        <f>IFERROR(INDEX('Enter Draw'!$C$3:$H$252,MATCH(SMALL('Enter Draw'!$J$3:$J$252,D63),'Enter Draw'!$J$3:$J$252,0),6),"")</f>
        <v>Fantastic French Fling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>Brandi Pauling</v>
      </c>
      <c r="C64" t="str">
        <f>IFERROR(INDEX('Enter Draw'!$C$3:$H$252,MATCH(SMALL('Enter Draw'!$J$3:$J$252,D64),'Enter Draw'!$J$3:$J$252,0),6),"")</f>
        <v>Nike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>Makayla Cross</v>
      </c>
      <c r="C65" t="str">
        <f>IFERROR(INDEX('Enter Draw'!$C$3:$H$252,MATCH(SMALL('Enter Draw'!$J$3:$J$252,D65),'Enter Draw'!$J$3:$J$252,0),6),"")</f>
        <v xml:space="preserve">Saint 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>Carly Nelson</v>
      </c>
      <c r="C66" t="str">
        <f>IFERROR(INDEX('Enter Draw'!$C$3:$H$252,MATCH(SMALL('Enter Draw'!$J$3:$J$252,D66),'Enter Draw'!$J$3:$J$252,0),6),"")</f>
        <v>Vinny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>Lee Ann Wheeler</v>
      </c>
      <c r="C68" t="str">
        <f>IFERROR(INDEX('Enter Draw'!$C$3:$H$252,MATCH(SMALL('Enter Draw'!$J$3:$J$252,D68),'Enter Draw'!$J$3:$J$252,0),6),"")</f>
        <v>TR Seekin n Streakin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>Tammy Blegen</v>
      </c>
      <c r="C69" t="str">
        <f>IFERROR(INDEX('Enter Draw'!$C$3:$H$252,MATCH(SMALL('Enter Draw'!$J$3:$J$252,D69),'Enter Draw'!$J$3:$J$252,0),6),"")</f>
        <v>Just a Frosty Diamond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>Victoria Blatchford</v>
      </c>
      <c r="C70" t="str">
        <f>IFERROR(INDEX('Enter Draw'!$C$3:$H$252,MATCH(SMALL('Enter Draw'!$J$3:$J$252,D70),'Enter Draw'!$J$3:$J$252,0),6),"")</f>
        <v xml:space="preserve">Coalys Te Bar 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>Jill Moody</v>
      </c>
      <c r="C71" t="str">
        <f>IFERROR(INDEX('Enter Draw'!$C$3:$H$252,MATCH(SMALL('Enter Draw'!$J$3:$J$252,D71),'Enter Draw'!$J$3:$J$252,0),6),"")</f>
        <v>Cher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>Alison Zacharias</v>
      </c>
      <c r="C72" t="str">
        <f>IFERROR(INDEX('Enter Draw'!$C$3:$H$252,MATCH(SMALL('Enter Draw'!$J$3:$J$252,D72),'Enter Draw'!$J$3:$J$252,0),6),"")</f>
        <v>Uno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>
        <f>IF(B74="","",IF(INDEX('Enter Draw'!$C$3:$H$252,MATCH(SMALL('Enter Draw'!$J$3:$J$252,D74),'Enter Draw'!$J$3:$J$252,0),1)="yco","yco",D74))</f>
        <v>61</v>
      </c>
      <c r="B74" t="str">
        <f>IFERROR(INDEX('Enter Draw'!$C$3:$J$252,MATCH(SMALL('Enter Draw'!$J$3:$J$252,D74),'Enter Draw'!$J$3:$J$252,0),5),"")</f>
        <v>Candice Aamot</v>
      </c>
      <c r="C74" t="str">
        <f>IFERROR(INDEX('Enter Draw'!$C$3:$H$252,MATCH(SMALL('Enter Draw'!$J$3:$J$252,D74),'Enter Draw'!$J$3:$J$252,0),6),"")</f>
        <v>Turtle</v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>
        <f>IF(B75="","",IF(INDEX('Enter Draw'!$C$3:$H$252,MATCH(SMALL('Enter Draw'!$J$3:$J$252,D75),'Enter Draw'!$J$3:$J$252,0),1)="yco","yco",D75))</f>
        <v>62</v>
      </c>
      <c r="B75" t="str">
        <f>IFERROR(INDEX('Enter Draw'!$C$3:$J$252,MATCH(SMALL('Enter Draw'!$J$3:$J$252,D75),'Enter Draw'!$J$3:$J$252,0),5),"")</f>
        <v>Makenzee Wheelhouse</v>
      </c>
      <c r="C75" t="str">
        <f>IFERROR(INDEX('Enter Draw'!$C$3:$H$252,MATCH(SMALL('Enter Draw'!$J$3:$J$252,D75),'Enter Draw'!$J$3:$J$252,0),6),"")</f>
        <v>Illuminated Moonshine</v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>
        <f>IF(B76="","",IF(INDEX('Enter Draw'!$C$3:$H$252,MATCH(SMALL('Enter Draw'!$J$3:$J$252,D76),'Enter Draw'!$J$3:$J$252,0),1)="yco","yco",D76))</f>
        <v>63</v>
      </c>
      <c r="B76" t="str">
        <f>IFERROR(INDEX('Enter Draw'!$C$3:$J$252,MATCH(SMALL('Enter Draw'!$J$3:$J$252,D76),'Enter Draw'!$J$3:$J$252,0),5),"")</f>
        <v>Violet Kringstad</v>
      </c>
      <c r="C76" t="str">
        <f>IFERROR(INDEX('Enter Draw'!$C$3:$H$252,MATCH(SMALL('Enter Draw'!$J$3:$J$252,D76),'Enter Draw'!$J$3:$J$252,0),6),"")</f>
        <v>Nelly</v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>
        <f>IF(B77="","",IF(INDEX('Enter Draw'!$C$3:$H$252,MATCH(SMALL('Enter Draw'!$J$3:$J$252,D77),'Enter Draw'!$J$3:$J$252,0),1)="yco","yco",D77))</f>
        <v>64</v>
      </c>
      <c r="B77" t="str">
        <f>IFERROR(INDEX('Enter Draw'!$C$3:$J$252,MATCH(SMALL('Enter Draw'!$J$3:$J$252,D77),'Enter Draw'!$J$3:$J$252,0),5),"")</f>
        <v>Shea Lang</v>
      </c>
      <c r="C77" t="str">
        <f>IFERROR(INDEX('Enter Draw'!$C$3:$H$252,MATCH(SMALL('Enter Draw'!$J$3:$J$252,D77),'Enter Draw'!$J$3:$J$252,0),6),"")</f>
        <v>Binki</v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>
        <f>IF(B78="","",IF(INDEX('Enter Draw'!$C$3:$H$252,MATCH(SMALL('Enter Draw'!$J$3:$J$252,D78),'Enter Draw'!$J$3:$J$252,0),1)="yco","yco",D78))</f>
        <v>65</v>
      </c>
      <c r="B78" t="str">
        <f>IFERROR(INDEX('Enter Draw'!$C$3:$J$252,MATCH(SMALL('Enter Draw'!$J$3:$J$252,D78),'Enter Draw'!$J$3:$J$252,0),5),"")</f>
        <v>Candace Andersen</v>
      </c>
      <c r="C78" t="str">
        <f>IFERROR(INDEX('Enter Draw'!$C$3:$H$252,MATCH(SMALL('Enter Draw'!$J$3:$J$252,D78),'Enter Draw'!$J$3:$J$252,0),6),"")</f>
        <v>Lulu</v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>
        <f>IF(B80="","",IF(INDEX('Enter Draw'!$C$3:$H$252,MATCH(SMALL('Enter Draw'!$J$3:$J$252,D80),'Enter Draw'!$J$3:$J$252,0),1)="yco","yco",D80))</f>
        <v>66</v>
      </c>
      <c r="B80" t="str">
        <f>IFERROR(INDEX('Enter Draw'!$C$3:$J$252,MATCH(SMALL('Enter Draw'!$J$3:$J$252,D80),'Enter Draw'!$J$3:$J$252,0),5),"")</f>
        <v>Shelby Lang</v>
      </c>
      <c r="C80" t="str">
        <f>IFERROR(INDEX('Enter Draw'!$C$3:$H$252,MATCH(SMALL('Enter Draw'!$J$3:$J$252,D80),'Enter Draw'!$J$3:$J$252,0),6),"")</f>
        <v>Beauty</v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>
        <f>IF(B81="","",IF(INDEX('Enter Draw'!$C$3:$H$252,MATCH(SMALL('Enter Draw'!$J$3:$J$252,D81),'Enter Draw'!$J$3:$J$252,0),1)="yco","yco",D81))</f>
        <v>67</v>
      </c>
      <c r="B81" t="str">
        <f>IFERROR(INDEX('Enter Draw'!$C$3:$J$252,MATCH(SMALL('Enter Draw'!$J$3:$J$252,D81),'Enter Draw'!$J$3:$J$252,0),5),"")</f>
        <v>Mashell Bohenkamp</v>
      </c>
      <c r="C81" t="str">
        <f>IFERROR(INDEX('Enter Draw'!$C$3:$H$252,MATCH(SMALL('Enter Draw'!$J$3:$J$252,D81),'Enter Draw'!$J$3:$J$252,0),6),"")</f>
        <v>Darla</v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>
        <f>IF(B82="","",IF(INDEX('Enter Draw'!$C$3:$H$252,MATCH(SMALL('Enter Draw'!$J$3:$J$252,D82),'Enter Draw'!$J$3:$J$252,0),1)="yco","yco",D82))</f>
        <v>68</v>
      </c>
      <c r="B82" t="str">
        <f>IFERROR(INDEX('Enter Draw'!$C$3:$J$252,MATCH(SMALL('Enter Draw'!$J$3:$J$252,D82),'Enter Draw'!$J$3:$J$252,0),5),"")</f>
        <v>Elle Goehring</v>
      </c>
      <c r="C82" t="str">
        <f>IFERROR(INDEX('Enter Draw'!$C$3:$H$252,MATCH(SMALL('Enter Draw'!$J$3:$J$252,D82),'Enter Draw'!$J$3:$J$252,0),6),"")</f>
        <v>Lotto</v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>
        <f>IF(B83="","",IF(INDEX('Enter Draw'!$C$3:$H$252,MATCH(SMALL('Enter Draw'!$J$3:$J$252,D83),'Enter Draw'!$J$3:$J$252,0),1)="yco","yco",D83))</f>
        <v>69</v>
      </c>
      <c r="B83" t="str">
        <f>IFERROR(INDEX('Enter Draw'!$C$3:$J$252,MATCH(SMALL('Enter Draw'!$J$3:$J$252,D83),'Enter Draw'!$J$3:$J$252,0),5),"")</f>
        <v>Kacy Goehring</v>
      </c>
      <c r="C83" t="str">
        <f>IFERROR(INDEX('Enter Draw'!$C$3:$H$252,MATCH(SMALL('Enter Draw'!$J$3:$J$252,D83),'Enter Draw'!$J$3:$J$252,0),6),"")</f>
        <v>Sugar</v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>
        <f>IF(B84="","",IF(INDEX('Enter Draw'!$C$3:$H$252,MATCH(SMALL('Enter Draw'!$J$3:$J$252,D84),'Enter Draw'!$J$3:$J$252,0),1)="yco","yco",D84))</f>
        <v>70</v>
      </c>
      <c r="B84" t="str">
        <f>IFERROR(INDEX('Enter Draw'!$C$3:$J$252,MATCH(SMALL('Enter Draw'!$J$3:$J$252,D84),'Enter Draw'!$J$3:$J$252,0),5),"")</f>
        <v>Belle Bond</v>
      </c>
      <c r="C84" t="str">
        <f>IFERROR(INDEX('Enter Draw'!$C$3:$H$252,MATCH(SMALL('Enter Draw'!$J$3:$J$252,D84),'Enter Draw'!$J$3:$J$252,0),6),"")</f>
        <v>Horse</v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>
        <f>IF(B86="","",IF(INDEX('Enter Draw'!$C$3:$H$252,MATCH(SMALL('Enter Draw'!$J$3:$J$252,D86),'Enter Draw'!$J$3:$J$252,0),1)="yco","yco",D86))</f>
        <v>71</v>
      </c>
      <c r="B86" t="str">
        <f>IFERROR(INDEX('Enter Draw'!$C$3:$J$252,MATCH(SMALL('Enter Draw'!$J$3:$J$252,D86),'Enter Draw'!$J$3:$J$252,0),5),"")</f>
        <v>Alyssa Petroff</v>
      </c>
      <c r="C86" t="str">
        <f>IFERROR(INDEX('Enter Draw'!$C$3:$H$252,MATCH(SMALL('Enter Draw'!$J$3:$J$252,D86),'Enter Draw'!$J$3:$J$252,0),6),"")</f>
        <v>Latoia</v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D4" sqref="D4"/>
    </sheetView>
  </sheetViews>
  <sheetFormatPr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 t="str">
        <f>IF(B2="","",Draw!S2)</f>
        <v/>
      </c>
      <c r="B2" s="23" t="str">
        <f>IFERROR(Draw!T2,"")</f>
        <v/>
      </c>
      <c r="C2" s="23" t="str">
        <f>IFERROR(Draw!U2,"")</f>
        <v/>
      </c>
      <c r="D2" s="59"/>
      <c r="E2" s="106">
        <v>1E-14</v>
      </c>
      <c r="F2" s="107" t="str">
        <f>IF((D2+E2)&gt;5,D2+E2,"")</f>
        <v/>
      </c>
      <c r="G2" s="24"/>
    </row>
    <row r="3" spans="1:7">
      <c r="A3" s="22" t="str">
        <f>IF(B3="","",Draw!S3)</f>
        <v/>
      </c>
      <c r="B3" s="23" t="str">
        <f>IFERROR(Draw!T3,"")</f>
        <v/>
      </c>
      <c r="C3" s="23" t="str">
        <f>IFERROR(Draw!U3,"")</f>
        <v/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 t="str">
        <f>IF(B4="","",Draw!S4)</f>
        <v/>
      </c>
      <c r="B4" s="23" t="str">
        <f>IFERROR(Draw!T4,"")</f>
        <v/>
      </c>
      <c r="C4" s="23" t="str">
        <f>IFERROR(Draw!U4,"")</f>
        <v/>
      </c>
      <c r="D4" s="61"/>
      <c r="E4" s="106">
        <v>2.9999999999999998E-14</v>
      </c>
      <c r="F4" s="107" t="str">
        <f t="shared" si="0"/>
        <v/>
      </c>
    </row>
    <row r="5" spans="1:7">
      <c r="A5" s="22" t="str">
        <f>IF(B5="","",Draw!S5)</f>
        <v/>
      </c>
      <c r="B5" s="23" t="str">
        <f>IFERROR(Draw!T5,"")</f>
        <v/>
      </c>
      <c r="C5" s="23" t="str">
        <f>IFERROR(Draw!U5,"")</f>
        <v/>
      </c>
      <c r="D5" s="62"/>
      <c r="E5" s="106">
        <v>4E-14</v>
      </c>
      <c r="F5" s="107" t="str">
        <f t="shared" si="0"/>
        <v/>
      </c>
    </row>
    <row r="6" spans="1:7">
      <c r="A6" s="22" t="str">
        <f>IF(B6="","",Draw!S6)</f>
        <v/>
      </c>
      <c r="B6" s="23" t="str">
        <f>IFERROR(Draw!T6,"")</f>
        <v/>
      </c>
      <c r="C6" s="23" t="str">
        <f>IFERROR(Draw!U6,"")</f>
        <v/>
      </c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 t="str">
        <f>IFERROR(Draw!T7,"")</f>
        <v/>
      </c>
      <c r="C7" s="23" t="str">
        <f>IFERROR(Draw!U7,"")</f>
        <v/>
      </c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heet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6"/>
  <sheetViews>
    <sheetView workbookViewId="0">
      <pane ySplit="1" topLeftCell="A2" activePane="bottomLeft" state="frozen"/>
      <selection pane="bottomLeft" activeCell="S11" sqref="S11"/>
    </sheetView>
  </sheetViews>
  <sheetFormatPr defaultRowHeight="15.75"/>
  <cols>
    <col min="1" max="1" width="6.85546875" style="31" customWidth="1"/>
    <col min="2" max="2" width="23.85546875" style="21" customWidth="1"/>
    <col min="3" max="3" width="28.710937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2.42578125" style="197" customWidth="1"/>
    <col min="9" max="9" width="3.85546875" style="21" customWidth="1"/>
    <col min="10" max="10" width="10" style="21" customWidth="1"/>
    <col min="11" max="11" width="11.28515625" style="21" bestFit="1" customWidth="1"/>
    <col min="12" max="12" width="7.5703125" style="21" customWidth="1"/>
    <col min="13" max="13" width="7" style="21" customWidth="1"/>
    <col min="14" max="14" width="9.140625" style="21"/>
    <col min="15" max="15" width="1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customWidth="1"/>
    <col min="20" max="20" width="21.5703125" style="21" customWidth="1"/>
    <col min="21" max="21" width="14.28515625" style="21" customWidth="1"/>
    <col min="22" max="22" width="9.140625" style="21" customWidth="1"/>
    <col min="23" max="23" width="3.28515625" style="21" customWidth="1"/>
    <col min="24" max="26" width="6.5703125" style="21" customWidth="1"/>
    <col min="27" max="27" width="8.5703125" style="21" customWidth="1"/>
    <col min="28" max="28" width="3.28515625" style="21" customWidth="1"/>
    <col min="29" max="29" width="4.28515625" style="21" customWidth="1"/>
    <col min="30" max="30" width="6.5703125" style="21" customWidth="1"/>
    <col min="31" max="31" width="7.28515625" style="21" customWidth="1"/>
    <col min="32" max="32" width="12.85546875" style="21" customWidth="1"/>
    <col min="33" max="33" width="7.5703125" style="21" customWidth="1"/>
    <col min="34" max="34" width="6.5703125" style="21" customWidth="1"/>
    <col min="35" max="35" width="8" style="21" customWidth="1"/>
    <col min="36" max="36" width="2" style="21" customWidth="1"/>
    <col min="37" max="37" width="6.140625" style="21" customWidth="1"/>
    <col min="38" max="38" width="8" style="21" customWidth="1"/>
    <col min="39" max="39" width="5.85546875" style="21" customWidth="1"/>
    <col min="40" max="41" width="5" style="21" customWidth="1"/>
    <col min="42" max="42" width="11" style="21" customWidth="1"/>
    <col min="43" max="43" width="5" style="21" customWidth="1"/>
    <col min="44" max="47" width="8.5703125" style="21" customWidth="1"/>
    <col min="48" max="48" width="5.85546875" style="21" customWidth="1"/>
    <col min="49" max="49" width="5" style="21" customWidth="1"/>
    <col min="50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>Brittany Dieters</v>
      </c>
      <c r="C2" s="23" t="str">
        <f>IFERROR(Draw!C2,"")</f>
        <v>Dallas</v>
      </c>
      <c r="D2" s="201">
        <v>14.656000000000001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14.656000001000001</v>
      </c>
      <c r="G2" s="107">
        <f>IF(F2&lt;4000,F2,"")</f>
        <v>14.656000001000001</v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>Brittany DietersDallas</v>
      </c>
      <c r="U2" s="109">
        <f>D2</f>
        <v>14.656000000000001</v>
      </c>
      <c r="W2" s="3" t="str">
        <f>IFERROR(VLOOKUP('Open 1'!F2,$AD$3:$AE$7,2,TRUE),"")</f>
        <v>2D</v>
      </c>
      <c r="X2" s="8" t="str">
        <f>IFERROR(IF(W2=$X$1,'Open 1'!F2,""),"")</f>
        <v/>
      </c>
      <c r="Y2" s="8">
        <f>IFERROR(IF(W2=$Y$1,'Open 1'!F2,""),"")</f>
        <v>14.656000001000001</v>
      </c>
      <c r="Z2" s="8" t="str">
        <f>IFERROR(IF(W2=$Z$1,'Open 1'!F2,""),"")</f>
        <v/>
      </c>
      <c r="AA2" s="8" t="str">
        <f>IFERROR(IF($W2=$AA$1,'Open 1'!F2,""),"")</f>
        <v/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0">
        <v>0.35</v>
      </c>
      <c r="AS2" s="170">
        <v>0.3</v>
      </c>
      <c r="AT2" s="170">
        <v>0.2</v>
      </c>
      <c r="AU2" s="170">
        <v>0.15</v>
      </c>
      <c r="AV2" s="170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>Lexy Leischner</v>
      </c>
      <c r="C3" s="23" t="str">
        <f>IFERROR(Draw!C3,"")</f>
        <v>Paisley</v>
      </c>
      <c r="D3" s="60">
        <v>14.523999999999999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14.524000001999999</v>
      </c>
      <c r="G3" s="107">
        <f t="shared" ref="G3:G66" si="0">IF(F3&lt;4000,F3,"")</f>
        <v>14.524000001999999</v>
      </c>
      <c r="H3" s="90" t="str">
        <f>IF(A3="yco",VLOOKUP(CONCATENATE(B3,C3),Youth!S:T,2,FALSE),IF(OR(AND(D3&gt;1,D3&lt;1050),D3="nt",D3="",D3="scratch"),"","Not valid"))</f>
        <v/>
      </c>
      <c r="I3" s="270" t="s">
        <v>80</v>
      </c>
      <c r="J3" s="271"/>
      <c r="K3" s="188">
        <v>100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Lexy LeischnerPaisley</v>
      </c>
      <c r="U3" s="109">
        <f t="shared" ref="U3:U66" si="2">D3</f>
        <v>14.523999999999999</v>
      </c>
      <c r="W3" s="3" t="str">
        <f>IFERROR(VLOOKUP('Open 1'!F3,$AD$3:$AE$7,2,TRUE),"")</f>
        <v>2D</v>
      </c>
      <c r="X3" s="8" t="str">
        <f>IFERROR(IF(W3=$X$1,'Open 1'!F3,""),"")</f>
        <v/>
      </c>
      <c r="Y3" s="8">
        <f>IFERROR(IF(W3=$Y$1,'Open 1'!F3,""),"")</f>
        <v>14.524000001999999</v>
      </c>
      <c r="Z3" s="8" t="str">
        <f>IFERROR(IF(W3=$Z$1,'Open 1'!F3,""),"")</f>
        <v/>
      </c>
      <c r="AA3" s="8" t="str">
        <f>IFERROR(IF($W3=$AA$1,'Open 1'!F3,""),"")</f>
        <v/>
      </c>
      <c r="AB3" s="8" t="str">
        <f>IFERROR(IF(W3=$AB$1,'Open 1'!F3,""),"")</f>
        <v/>
      </c>
      <c r="AC3" s="18"/>
      <c r="AD3" s="9">
        <f>MIN('Open 1'!G:G)</f>
        <v>13.667000045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Jill Moody</v>
      </c>
      <c r="C4" s="23" t="str">
        <f>IFERROR(Draw!C4,"")</f>
        <v>Matilda</v>
      </c>
      <c r="D4" s="61">
        <v>14.364000000000001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14.364000003000001</v>
      </c>
      <c r="G4" s="107">
        <f t="shared" si="0"/>
        <v>14.364000003000001</v>
      </c>
      <c r="H4" s="90" t="str">
        <f>IF(A4="yco",VLOOKUP(CONCATENATE(B4,C4),Youth!S:T,2,FALSE),IF(OR(AND(D4&gt;1,D4&lt;1050),D4="nt",D4="",D4="scratch"),"","Not valid"))</f>
        <v/>
      </c>
      <c r="I4" s="24"/>
      <c r="M4" s="272" t="s">
        <v>3</v>
      </c>
      <c r="N4" s="209" t="str">
        <f>AE10</f>
        <v>1st</v>
      </c>
      <c r="O4" s="83" t="str">
        <f>'Open 1'!AF10</f>
        <v>Carly Nelson</v>
      </c>
      <c r="P4" s="83" t="str">
        <f>'Open 1'!AG10</f>
        <v>Rocky</v>
      </c>
      <c r="Q4" s="210">
        <f>'Open 1'!AH10</f>
        <v>13.667000045</v>
      </c>
      <c r="R4" s="179">
        <f>AI10</f>
        <v>182</v>
      </c>
      <c r="S4" s="215" t="str">
        <f>IF(N4="Tie",AL10,"")</f>
        <v/>
      </c>
      <c r="T4" s="21" t="str">
        <f t="shared" si="1"/>
        <v>Jill MoodyMatilda</v>
      </c>
      <c r="U4" s="109">
        <f t="shared" si="2"/>
        <v>14.364000000000001</v>
      </c>
      <c r="W4" s="3" t="str">
        <f>IFERROR(VLOOKUP('Open 1'!F4,$AD$3:$AE$7,2,TRUE),"")</f>
        <v>2D</v>
      </c>
      <c r="X4" s="8" t="str">
        <f>IFERROR(IF(W4=$X$1,'Open 1'!F4,""),"")</f>
        <v/>
      </c>
      <c r="Y4" s="8">
        <f>IFERROR(IF(W4=$Y$1,'Open 1'!F4,""),"")</f>
        <v>14.364000003000001</v>
      </c>
      <c r="Z4" s="8" t="str">
        <f>IFERROR(IF(W4=$Z$1,'Open 1'!F4,""),"")</f>
        <v/>
      </c>
      <c r="AA4" s="8" t="str">
        <f>IFERROR(IF($W4=$AA$1,'Open 1'!F4,""),"")</f>
        <v/>
      </c>
      <c r="AB4" s="8" t="str">
        <f>IFERROR(IF(W4=$AB$1,'Open 1'!F4,""),"")</f>
        <v/>
      </c>
      <c r="AC4" s="18"/>
      <c r="AD4" s="10">
        <f>AD3+0.5</f>
        <v>14.167000045</v>
      </c>
      <c r="AE4" s="13" t="s">
        <v>4</v>
      </c>
      <c r="AF4" s="72"/>
      <c r="AG4"/>
      <c r="AH4"/>
      <c r="AI4"/>
      <c r="AJ4"/>
      <c r="AK4"/>
      <c r="AL4" s="1" t="s">
        <v>20</v>
      </c>
      <c r="AM4" s="169">
        <v>1</v>
      </c>
      <c r="AN4" s="169">
        <v>0.6</v>
      </c>
      <c r="AO4" s="169">
        <v>0.5</v>
      </c>
      <c r="AP4" s="169">
        <v>0.4</v>
      </c>
      <c r="AQ4" s="169">
        <v>0.3</v>
      </c>
      <c r="AR4" s="175">
        <f>HLOOKUP($K$11,$AM$3:$AQ$8,2,TRUE)*AR$9</f>
        <v>182</v>
      </c>
      <c r="AS4" s="175">
        <f>HLOOKUP($K$11,$AM$3:$AQ$8,2,TRUE)*AS$9</f>
        <v>156</v>
      </c>
      <c r="AT4" s="175">
        <f>HLOOKUP($K$11,$AM$3:$AQ$8,2,TRUE)*AT$9</f>
        <v>104</v>
      </c>
      <c r="AU4" s="175">
        <f>HLOOKUP($K$11,$AM$3:$AQ$8,2,TRUE)*AU$9</f>
        <v>78</v>
      </c>
    </row>
    <row r="5" spans="1:50" ht="16.5" thickBot="1">
      <c r="A5" s="22">
        <f>IF(B5="","",Draw!A5)</f>
        <v>4</v>
      </c>
      <c r="B5" s="23" t="str">
        <f>IFERROR(Draw!B5,"")</f>
        <v>Sara VanDuysen</v>
      </c>
      <c r="C5" s="23" t="str">
        <f>IFERROR(Draw!C5,"")</f>
        <v>Lil Haida Boon</v>
      </c>
      <c r="D5" s="62">
        <v>15.228999999999999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15.229000004</v>
      </c>
      <c r="G5" s="107">
        <f t="shared" si="0"/>
        <v>15.229000004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13.667000045</v>
      </c>
      <c r="M5" s="273"/>
      <c r="N5" s="37" t="str">
        <f>IF($K$13&lt;"2","",IF(AE11="Tie","Tie",AE11))</f>
        <v>2nd</v>
      </c>
      <c r="O5" s="26" t="str">
        <f>IF(N5="","",'Open 1'!AF11)</f>
        <v>Brenda Deters</v>
      </c>
      <c r="P5" s="26" t="str">
        <f>IF(O5="","",'Open 1'!AG11)</f>
        <v>Fantastic French Fling</v>
      </c>
      <c r="Q5" s="48">
        <f>IF(P5="","",'Open 1'!AH11)</f>
        <v>13.702000062</v>
      </c>
      <c r="R5" s="180">
        <f>AI11</f>
        <v>136.49999999999997</v>
      </c>
      <c r="S5" s="215" t="str">
        <f t="shared" ref="S5:S8" si="3">IF(N5="Tie",AL11,"")</f>
        <v/>
      </c>
      <c r="T5" s="21" t="str">
        <f t="shared" si="1"/>
        <v>Sara VanDuysenLil Haida Boon</v>
      </c>
      <c r="U5" s="109">
        <f t="shared" si="2"/>
        <v>15.228999999999999</v>
      </c>
      <c r="W5" s="3" t="str">
        <f>IFERROR(VLOOKUP('Open 1'!F5,$AD$3:$AE$7,2,TRUE),"")</f>
        <v>3D</v>
      </c>
      <c r="X5" s="8" t="str">
        <f>IFERROR(IF(W5=$X$1,'Open 1'!F5,""),"")</f>
        <v/>
      </c>
      <c r="Y5" s="8" t="str">
        <f>IFERROR(IF(W5=$Y$1,'Open 1'!F5,""),"")</f>
        <v/>
      </c>
      <c r="Z5" s="8">
        <f>IFERROR(IF(W5=$Z$1,'Open 1'!F5,""),"")</f>
        <v>15.229000004</v>
      </c>
      <c r="AA5" s="8" t="str">
        <f>IFERROR(IF($W5=$AA$1,'Open 1'!F5,""),"")</f>
        <v/>
      </c>
      <c r="AB5" s="8" t="str">
        <f>IFERROR(IF(W5=$AB$1,'Open 1'!F5,""),"")</f>
        <v/>
      </c>
      <c r="AC5" s="18"/>
      <c r="AD5" s="10">
        <f>AD4+0.5</f>
        <v>14.667000045</v>
      </c>
      <c r="AE5" s="13" t="s">
        <v>5</v>
      </c>
      <c r="AF5" s="72"/>
      <c r="AG5"/>
      <c r="AH5"/>
      <c r="AI5"/>
      <c r="AJ5"/>
      <c r="AK5"/>
      <c r="AL5" s="1" t="s">
        <v>21</v>
      </c>
      <c r="AM5" s="169">
        <v>0</v>
      </c>
      <c r="AN5" s="169">
        <v>0.4</v>
      </c>
      <c r="AO5" s="169">
        <v>0.3</v>
      </c>
      <c r="AP5" s="169">
        <v>0.3</v>
      </c>
      <c r="AQ5" s="169">
        <v>0.25</v>
      </c>
      <c r="AR5" s="175">
        <f>HLOOKUP($K$11,$AM$3:$AQ$8,3,TRUE)*AR$9</f>
        <v>136.49999999999997</v>
      </c>
      <c r="AS5" s="175">
        <f>HLOOKUP($K$11,$AM$3:$AQ$8,3,TRUE)*AS$9</f>
        <v>117</v>
      </c>
      <c r="AT5" s="175">
        <f>HLOOKUP($K$11,$AM$3:$AQ$8,3,TRUE)*AT$9</f>
        <v>78</v>
      </c>
      <c r="AU5" s="175">
        <f>HLOOKUP($K$11,$AM$3:$AQ$8,3,TRUE)*AU$9</f>
        <v>58.5</v>
      </c>
    </row>
    <row r="6" spans="1:50" ht="16.5" thickBot="1">
      <c r="A6" s="22">
        <f>IF(B6="","",Draw!A6)</f>
        <v>5</v>
      </c>
      <c r="B6" s="23" t="str">
        <f>IFERROR(Draw!B6,"")</f>
        <v>Carly Nelson</v>
      </c>
      <c r="C6" s="23" t="str">
        <f>IFERROR(Draw!C6,"")</f>
        <v>Lucy</v>
      </c>
      <c r="D6" s="62">
        <v>13.962999999999999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13.963000005</v>
      </c>
      <c r="G6" s="107">
        <f t="shared" si="0"/>
        <v>13.963000005</v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14.167000045</v>
      </c>
      <c r="M6" s="273"/>
      <c r="N6" s="37" t="str">
        <f>IF($K$13&lt;"3","",IF(AE12="Tie","Tie",AE12))</f>
        <v>3rd</v>
      </c>
      <c r="O6" s="26" t="str">
        <f>IF(N6="","",'Open 1'!AF12)</f>
        <v xml:space="preserve">Jill Moody </v>
      </c>
      <c r="P6" s="26" t="str">
        <f>IF(O6="","",'Open 1'!AG12)</f>
        <v>Tanya</v>
      </c>
      <c r="Q6" s="48">
        <f>IF(P6="","",'Open 1'!AH12)</f>
        <v>13.802000037999999</v>
      </c>
      <c r="R6" s="180">
        <f>AI12</f>
        <v>91</v>
      </c>
      <c r="S6" s="215" t="str">
        <f t="shared" si="3"/>
        <v/>
      </c>
      <c r="T6" s="21" t="str">
        <f t="shared" si="1"/>
        <v>Carly NelsonLucy</v>
      </c>
      <c r="U6" s="109">
        <f t="shared" si="2"/>
        <v>13.962999999999999</v>
      </c>
      <c r="W6" s="3" t="str">
        <f>IFERROR(VLOOKUP('Open 1'!F6,$AD$3:$AE$7,2,TRUE),"")</f>
        <v>1D</v>
      </c>
      <c r="X6" s="8">
        <f>IFERROR(IF(W6=$X$1,'Open 1'!F6,""),"")</f>
        <v>13.963000005</v>
      </c>
      <c r="Y6" s="8" t="str">
        <f>IFERROR(IF(W6=$Y$1,'Open 1'!F6,""),"")</f>
        <v/>
      </c>
      <c r="Z6" s="8" t="str">
        <f>IFERROR(IF(W6=$Z$1,'Open 1'!F6,""),"")</f>
        <v/>
      </c>
      <c r="AA6" s="8" t="str">
        <f>IFERROR(IF($W6=$AA$1,'Open 1'!F6,""),"")</f>
        <v/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15.667000045</v>
      </c>
      <c r="AE6" s="13" t="s">
        <v>6</v>
      </c>
      <c r="AF6" s="72"/>
      <c r="AG6"/>
      <c r="AH6"/>
      <c r="AI6"/>
      <c r="AJ6"/>
      <c r="AK6"/>
      <c r="AL6" s="1" t="s">
        <v>24</v>
      </c>
      <c r="AM6" s="169">
        <v>0</v>
      </c>
      <c r="AN6" s="169"/>
      <c r="AO6" s="169">
        <v>0.2</v>
      </c>
      <c r="AP6" s="169">
        <v>0.2</v>
      </c>
      <c r="AQ6" s="169">
        <v>0.2</v>
      </c>
      <c r="AR6" s="175">
        <f>HLOOKUP($K$11,$AM$3:$AQ$8,4,TRUE)*AR$9</f>
        <v>91</v>
      </c>
      <c r="AS6" s="175">
        <f>HLOOKUP($K$11,$AM$3:$AQ$8,4,TRUE)*AS$9</f>
        <v>78</v>
      </c>
      <c r="AT6" s="175">
        <f>HLOOKUP($K$11,$AM$3:$AQ$8,4,TRUE)*AT$9</f>
        <v>52</v>
      </c>
      <c r="AU6" s="175">
        <f>HLOOKUP($K$11,$AM$3:$AQ$8,4,TRUE)*AU$9</f>
        <v>39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68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14.667000045</v>
      </c>
      <c r="M7" s="273"/>
      <c r="N7" s="37" t="str">
        <f>IF($K$13&lt;"4","",IF(AE13="Tie","Tie",AE13))</f>
        <v>4th</v>
      </c>
      <c r="O7" s="26" t="str">
        <f>IF(N7="","",'Open 1'!AF13)</f>
        <v>Kensey Allen</v>
      </c>
      <c r="P7" s="26" t="str">
        <f>IF(O7="","",'Open 1'!AG13)</f>
        <v>Snip</v>
      </c>
      <c r="Q7" s="48">
        <f>IF(P7="","",'Open 1'!AH13)</f>
        <v>13.866000043</v>
      </c>
      <c r="R7" s="180">
        <f>AI13</f>
        <v>45.5</v>
      </c>
      <c r="S7" s="215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69">
        <v>0</v>
      </c>
      <c r="AN7" s="169"/>
      <c r="AO7" s="169"/>
      <c r="AP7" s="169">
        <v>0.1</v>
      </c>
      <c r="AQ7" s="169">
        <v>0.15</v>
      </c>
      <c r="AR7" s="175">
        <f>HLOOKUP($K$11,$AM$3:$AQ$8,5,TRUE)*AR$9</f>
        <v>45.5</v>
      </c>
      <c r="AS7" s="175">
        <f>HLOOKUP($K$11,$AM$3:$AQ$8,5,TRUE)*AS$9</f>
        <v>39</v>
      </c>
      <c r="AT7" s="175">
        <f>HLOOKUP($K$11,$AM$3:$AQ$8,5,TRUE)*AT$9</f>
        <v>26</v>
      </c>
      <c r="AU7" s="175">
        <f>HLOOKUP($K$11,$AM$3:$AQ$8,5,TRUE)*AU$9</f>
        <v>19.5</v>
      </c>
    </row>
    <row r="8" spans="1:50" ht="16.5" thickBot="1">
      <c r="A8" s="22">
        <f>IF(B8="","",Draw!A8)</f>
        <v>6</v>
      </c>
      <c r="B8" s="23" t="str">
        <f>IFERROR(Draw!B8,"")</f>
        <v>Hatty Fey</v>
      </c>
      <c r="C8" s="23" t="str">
        <f>IFERROR(Draw!C8,"")</f>
        <v>Red</v>
      </c>
      <c r="D8" s="61">
        <v>18.189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4000.0000000069999</v>
      </c>
      <c r="G8" s="107" t="str">
        <f t="shared" si="0"/>
        <v/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15.667000045</v>
      </c>
      <c r="M8" s="274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1" t="str">
        <f>AI14</f>
        <v/>
      </c>
      <c r="S8" s="215" t="str">
        <f t="shared" si="3"/>
        <v/>
      </c>
      <c r="T8" s="21" t="str">
        <f t="shared" si="1"/>
        <v>Hatty FeyRed</v>
      </c>
      <c r="U8" s="109">
        <f t="shared" si="2"/>
        <v>18.189</v>
      </c>
      <c r="W8" s="3" t="str">
        <f>IFERROR(VLOOKUP('Open 1'!F8,$AD$3:$AE$7,2,TRUE),"")</f>
        <v>4D</v>
      </c>
      <c r="X8" s="8" t="str">
        <f>IFERROR(IF(W8=$X$1,'Open 1'!F8,""),"")</f>
        <v/>
      </c>
      <c r="Y8" s="8" t="str">
        <f>IFERROR(IF(W8=$Y$1,'Open 1'!F8,""),"")</f>
        <v/>
      </c>
      <c r="Z8" s="8" t="str">
        <f>IFERROR(IF(W8=$Z$1,'Open 1'!F8,""),"")</f>
        <v/>
      </c>
      <c r="AA8" s="8">
        <f>IFERROR(IF($W8=$AA$1,'Open 1'!F8,""),"")</f>
        <v>4000.0000000069999</v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69">
        <v>0</v>
      </c>
      <c r="AQ8" s="169">
        <v>0.1</v>
      </c>
      <c r="AR8" s="175">
        <f>HLOOKUP($K$11,$AM$3:$AQ$8,6,TRUE)*AR$9</f>
        <v>0</v>
      </c>
      <c r="AS8" s="175">
        <f>HLOOKUP($K$11,$AM$3:$AQ$8,6,TRUE)*AS$9</f>
        <v>0</v>
      </c>
      <c r="AT8" s="175">
        <f>HLOOKUP($K$11,$AM$3:$AQ$8,6,TRUE)*AT$9</f>
        <v>0</v>
      </c>
      <c r="AU8" s="175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Shelby Hohn</v>
      </c>
      <c r="C9" s="23" t="str">
        <f>IFERROR(Draw!C9,"")</f>
        <v>Trigger</v>
      </c>
      <c r="D9" s="60">
        <v>15.638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15.638000008000001</v>
      </c>
      <c r="G9" s="107">
        <f t="shared" si="0"/>
        <v>15.638000008000001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2"/>
      <c r="S9" s="215"/>
      <c r="T9" s="21" t="str">
        <f t="shared" si="1"/>
        <v>Shelby HohnTrigger</v>
      </c>
      <c r="U9" s="109">
        <f t="shared" si="2"/>
        <v>15.638</v>
      </c>
      <c r="W9" s="3" t="str">
        <f>IFERROR(VLOOKUP('Open 1'!F9,$AD$3:$AE$7,2,TRUE),"")</f>
        <v>3D</v>
      </c>
      <c r="X9" s="8" t="str">
        <f>IFERROR(IF(W9=$X$1,'Open 1'!F9,""),"")</f>
        <v/>
      </c>
      <c r="Y9" s="8" t="str">
        <f>IFERROR(IF(W9=$Y$1,'Open 1'!F9,""),"")</f>
        <v/>
      </c>
      <c r="Z9" s="8">
        <f>IFERROR(IF(W9=$Z$1,'Open 1'!F9,""),"")</f>
        <v>15.638000008000001</v>
      </c>
      <c r="AA9" s="8" t="str">
        <f>IFERROR(IF($W9=$AA$1,'Open 1'!F9,""),"")</f>
        <v/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4">
        <f>AR2*$AP$12</f>
        <v>454.99999999999994</v>
      </c>
      <c r="AS9" s="174">
        <f>AS2*$AP$12</f>
        <v>390</v>
      </c>
      <c r="AT9" s="174">
        <f>AT2*$AP$12</f>
        <v>260</v>
      </c>
      <c r="AU9" s="174">
        <f>AU2*$AP$12</f>
        <v>195</v>
      </c>
    </row>
    <row r="10" spans="1:50" ht="16.5" thickBot="1">
      <c r="A10" s="22">
        <f>IF(B10="","",Draw!A10)</f>
        <v>8</v>
      </c>
      <c r="B10" s="23" t="str">
        <f>IFERROR(Draw!B10,"")</f>
        <v>Livya Braskamp</v>
      </c>
      <c r="C10" s="23" t="str">
        <f>IFERROR(Draw!C10,"")</f>
        <v>Lilly</v>
      </c>
      <c r="D10" s="59">
        <v>915.88099999999997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4000.0000000089999</v>
      </c>
      <c r="G10" s="107" t="str">
        <f t="shared" si="0"/>
        <v/>
      </c>
      <c r="H10" s="90" t="str">
        <f>IF(A10="yco",VLOOKUP(CONCATENATE(B10,C10),Youth!S:T,2,FALSE),IF(OR(AND(D10&gt;1,D10&lt;1050),D10="nt",D10="",D10="scratch"),"","Not valid"))</f>
        <v/>
      </c>
      <c r="I10" s="194"/>
      <c r="J10" s="195"/>
      <c r="K10" s="196"/>
      <c r="L10" s="57">
        <v>1</v>
      </c>
      <c r="M10" s="275" t="s">
        <v>4</v>
      </c>
      <c r="N10" s="46" t="str">
        <f>'Open 1'!AE16</f>
        <v>1st</v>
      </c>
      <c r="O10" s="29" t="str">
        <f>'Open 1'!AF16</f>
        <v>Lee Ann Wheeler</v>
      </c>
      <c r="P10" s="29" t="str">
        <f>'Open 1'!AG16</f>
        <v>TR Seekin n Streakin</v>
      </c>
      <c r="Q10" s="47">
        <f>'Open 1'!AH16</f>
        <v>14.211000067000001</v>
      </c>
      <c r="R10" s="179">
        <f>AI16</f>
        <v>156</v>
      </c>
      <c r="S10" s="215" t="str">
        <f>IF(N10="Tie",AL16,"")</f>
        <v/>
      </c>
      <c r="T10" s="21" t="str">
        <f t="shared" si="1"/>
        <v>Livya BraskampLilly</v>
      </c>
      <c r="U10" s="109">
        <f t="shared" si="2"/>
        <v>915.88099999999997</v>
      </c>
      <c r="W10" s="3" t="str">
        <f>IFERROR(VLOOKUP('Open 1'!F10,$AD$3:$AE$7,2,TRUE),"")</f>
        <v>4D</v>
      </c>
      <c r="X10" s="8" t="str">
        <f>IFERROR(IF(W10=$X$1,'Open 1'!F10,""),"")</f>
        <v/>
      </c>
      <c r="Y10" s="8" t="str">
        <f>IFERROR(IF(W10=$Y$1,'Open 1'!F10,""),"")</f>
        <v/>
      </c>
      <c r="Z10" s="8" t="str">
        <f>IFERROR(IF(W10=$Z$1,'Open 1'!F10,""),"")</f>
        <v/>
      </c>
      <c r="AA10" s="8">
        <f>IFERROR(IF($W10=$AA$1,'Open 1'!F10,""),"")</f>
        <v>4000.0000000089999</v>
      </c>
      <c r="AB10" s="8" t="str">
        <f>IFERROR(IF(W10=$AB$1,'Open 1'!F10,""),"")</f>
        <v/>
      </c>
      <c r="AC10" s="18" t="s">
        <v>20</v>
      </c>
      <c r="AD10" s="278" t="s">
        <v>3</v>
      </c>
      <c r="AE10" s="206" t="str">
        <f t="shared" ref="AE10:AE39" si="4">IF(AF10="-","-",IF(AK10=TRUE,"Tie",AC10))</f>
        <v>1st</v>
      </c>
      <c r="AF10" s="206" t="str">
        <f>IFERROR(INDEX('Open 1'!B:F,MATCH(AH10,'Open 1'!$F:$F,0),1),"-")</f>
        <v>Carly Nelson</v>
      </c>
      <c r="AG10" s="206" t="str">
        <f>IFERROR(INDEX('Open 1'!$B:$F,MATCH(AH10,'Open 1'!$F:$F,0),2),"-")</f>
        <v>Rocky</v>
      </c>
      <c r="AH10" s="207">
        <f t="shared" ref="AH10:AH15" si="5">IFERROR(SMALL($X$2:$X$286,AJ10),"-")</f>
        <v>13.667000045</v>
      </c>
      <c r="AI10" s="214">
        <f>IF(AR4&gt;0,AR4,"")</f>
        <v>182</v>
      </c>
      <c r="AJ10">
        <v>1</v>
      </c>
      <c r="AK10" t="b">
        <f>IF(AH11="-","",(AH11-AH10)&lt;0.00001)</f>
        <v>0</v>
      </c>
      <c r="AL10" s="216" t="str">
        <f>IF(AE10="Tie",(AR4+AR5)/2,"")</f>
        <v/>
      </c>
      <c r="AM10" s="263" t="s">
        <v>75</v>
      </c>
      <c r="AN10" s="263"/>
      <c r="AO10" s="263"/>
      <c r="AP10" s="21">
        <f>K11</f>
        <v>60</v>
      </c>
    </row>
    <row r="11" spans="1:50" ht="16.5" thickBot="1">
      <c r="A11" s="22">
        <f>IF(B11="","",Draw!A11)</f>
        <v>9</v>
      </c>
      <c r="B11" s="23" t="str">
        <f>IFERROR(Draw!B11,"")</f>
        <v>Natalie Hieronimus</v>
      </c>
      <c r="C11" s="23" t="str">
        <f>IFERROR(Draw!C11,"")</f>
        <v>To Eyed Cowboy</v>
      </c>
      <c r="D11" s="60">
        <v>915.67700000000002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915.67700001000003</v>
      </c>
      <c r="G11" s="107">
        <f t="shared" si="0"/>
        <v>915.67700001000003</v>
      </c>
      <c r="H11" s="90" t="str">
        <f>IF(A11="yco",VLOOKUP(CONCATENATE(B11,C11),Youth!S:T,2,FALSE),IF(OR(AND(D11&gt;1,D11&lt;1050),D11="nt",D11="",D11="scratch"),"","Not valid"))</f>
        <v/>
      </c>
      <c r="I11" s="270" t="s">
        <v>77</v>
      </c>
      <c r="J11" s="271"/>
      <c r="K11" s="217">
        <f>COUNTIF('Open 1'!$A$2:$A$286,"&gt;0")+COUNTIF('Open 1'!$A$2:$A$286,"yco")-COUNTIF($D$2:$D$286,"scratch")-COUNTIF($F$2:$F$286,"&gt;=4000")</f>
        <v>60</v>
      </c>
      <c r="L11" s="58">
        <v>2</v>
      </c>
      <c r="M11" s="276"/>
      <c r="N11" s="37" t="str">
        <f>IF($K$13&lt;"2","",IF(AE17="Tie","Tie",AE17))</f>
        <v>2nd</v>
      </c>
      <c r="O11" s="26" t="str">
        <f>IF(N11="","",'Open 1'!AF17)</f>
        <v>Makenzee Wheelhouse</v>
      </c>
      <c r="P11" s="26" t="str">
        <f>IF(O11="","",'Open 1'!AG17)</f>
        <v>Illuminated Moonshine</v>
      </c>
      <c r="Q11" s="48">
        <f>IF(P11="","",'Open 1'!AH17)</f>
        <v>14.264000074</v>
      </c>
      <c r="R11" s="180">
        <f>AI17</f>
        <v>117</v>
      </c>
      <c r="S11" s="215" t="str">
        <f t="shared" ref="S11:S14" si="6">IF(N11="Tie",AL17,"")</f>
        <v/>
      </c>
      <c r="T11" s="21" t="str">
        <f t="shared" si="1"/>
        <v>Natalie HieronimusTo Eyed Cowboy</v>
      </c>
      <c r="U11" s="109">
        <f t="shared" si="2"/>
        <v>915.67700000000002</v>
      </c>
      <c r="W11" s="3" t="str">
        <f>IFERROR(VLOOKUP('Open 1'!F11,$AD$3:$AE$7,2,TRUE),"")</f>
        <v>4D</v>
      </c>
      <c r="X11" s="8" t="str">
        <f>IFERROR(IF(W11=$X$1,'Open 1'!F11,""),"")</f>
        <v/>
      </c>
      <c r="Y11" s="8" t="str">
        <f>IFERROR(IF(W11=$Y$1,'Open 1'!F11,""),"")</f>
        <v/>
      </c>
      <c r="Z11" s="8" t="str">
        <f>IFERROR(IF(W11=$Z$1,'Open 1'!F11,""),"")</f>
        <v/>
      </c>
      <c r="AA11" s="8">
        <f>IFERROR(IF($W11=$AA$1,'Open 1'!F11,""),"")</f>
        <v>915.67700001000003</v>
      </c>
      <c r="AB11" s="8" t="str">
        <f>IFERROR(IF(W11=$AB$1,'Open 1'!F11,""),"")</f>
        <v/>
      </c>
      <c r="AC11" s="18" t="s">
        <v>21</v>
      </c>
      <c r="AD11" s="259"/>
      <c r="AE11" s="73" t="str">
        <f t="shared" si="4"/>
        <v>2nd</v>
      </c>
      <c r="AF11" s="73" t="str">
        <f>IFERROR(INDEX('Open 1'!B:F,MATCH(AH11,'Open 1'!$F:$F,0),1),"-")</f>
        <v>Brenda Deters</v>
      </c>
      <c r="AG11" s="73" t="str">
        <f>IFERROR(INDEX('Open 1'!$B:$F,MATCH(AH11,'Open 1'!$F:$F,0),2),"-")</f>
        <v>Fantastic French Fling</v>
      </c>
      <c r="AH11" s="8">
        <f t="shared" si="5"/>
        <v>13.702000062</v>
      </c>
      <c r="AI11" s="212">
        <f>IF(AR5&gt;0,AR5,"")</f>
        <v>136.49999999999997</v>
      </c>
      <c r="AJ11">
        <v>2</v>
      </c>
      <c r="AK11" t="b">
        <f>OR(IFERROR((AH12-AH11)&lt;0.00001,"False"),IFERROR((AH11-AH10)&lt;0.00001,"False"))</f>
        <v>0</v>
      </c>
      <c r="AL11" s="216" t="str">
        <f>IF(AE11="Tie",IF((AH11-AH10)&lt;0.00001,(AR4+AR5)/2,IF((AH12-AH11)&lt;0.00001,(AR5+AR6)/2,"")),"")</f>
        <v/>
      </c>
      <c r="AM11" s="263" t="s">
        <v>76</v>
      </c>
      <c r="AN11" s="263"/>
      <c r="AO11" s="263"/>
      <c r="AP11" s="174">
        <v>20</v>
      </c>
      <c r="AR11" s="175"/>
      <c r="AS11" s="169"/>
    </row>
    <row r="12" spans="1:50" ht="16.5" thickBot="1">
      <c r="A12" s="22">
        <f>IF(B12="","",Draw!A12)</f>
        <v>10</v>
      </c>
      <c r="B12" s="23" t="str">
        <f>IFERROR(Draw!B12,"")</f>
        <v>Tianna Doppenberg</v>
      </c>
      <c r="C12" s="23" t="str">
        <f>IFERROR(Draw!C12,"")</f>
        <v>Oakley</v>
      </c>
      <c r="D12" s="62">
        <v>14.615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14.615000010999999</v>
      </c>
      <c r="G12" s="107">
        <f t="shared" si="0"/>
        <v>14.615000010999999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76"/>
      <c r="N12" s="37" t="str">
        <f>IF($K$13&lt;"3","",IF(AE18="Tie","Tie",AE18))</f>
        <v>3rd</v>
      </c>
      <c r="O12" s="26" t="str">
        <f>IF(N12="","",'Open 1'!AF18)</f>
        <v>Cassie Melbrech</v>
      </c>
      <c r="P12" s="26" t="str">
        <f>IF(O12="","",'Open 1'!AG18)</f>
        <v>reyted</v>
      </c>
      <c r="Q12" s="48">
        <f>IF(P12="","",'Open 1'!AH18)</f>
        <v>14.331000055999999</v>
      </c>
      <c r="R12" s="180">
        <f>AI18</f>
        <v>78</v>
      </c>
      <c r="S12" s="215" t="str">
        <f t="shared" si="6"/>
        <v/>
      </c>
      <c r="T12" s="21" t="str">
        <f t="shared" si="1"/>
        <v>Tianna DoppenbergOakley</v>
      </c>
      <c r="U12" s="109">
        <f t="shared" si="2"/>
        <v>14.615</v>
      </c>
      <c r="W12" s="3" t="str">
        <f>IFERROR(VLOOKUP('Open 1'!F12,$AD$3:$AE$7,2,TRUE),"")</f>
        <v>2D</v>
      </c>
      <c r="X12" s="8" t="str">
        <f>IFERROR(IF(W12=$X$1,'Open 1'!F12,""),"")</f>
        <v/>
      </c>
      <c r="Y12" s="8">
        <f>IFERROR(IF(W12=$Y$1,'Open 1'!F12,""),"")</f>
        <v>14.615000010999999</v>
      </c>
      <c r="Z12" s="8" t="str">
        <f>IFERROR(IF(W12=$Z$1,'Open 1'!F12,""),"")</f>
        <v/>
      </c>
      <c r="AA12" s="8" t="str">
        <f>IFERROR(IF($W12=$AA$1,'Open 1'!F12,""),"")</f>
        <v/>
      </c>
      <c r="AB12" s="8" t="str">
        <f>IFERROR(IF(W12=$AB$1,'Open 1'!F12,""),"")</f>
        <v/>
      </c>
      <c r="AC12" s="18" t="s">
        <v>24</v>
      </c>
      <c r="AD12" s="259"/>
      <c r="AE12" s="73" t="str">
        <f t="shared" si="4"/>
        <v>3rd</v>
      </c>
      <c r="AF12" s="73" t="str">
        <f>IFERROR(INDEX('Open 1'!B:F,MATCH(AH12,'Open 1'!$F:$F,0),1),"-")</f>
        <v xml:space="preserve">Jill Moody </v>
      </c>
      <c r="AG12" s="73" t="str">
        <f>IFERROR(INDEX('Open 1'!$B:$F,MATCH(AH12,'Open 1'!$F:$F,0),2),"-")</f>
        <v>Tanya</v>
      </c>
      <c r="AH12" s="8">
        <f t="shared" si="5"/>
        <v>13.802000037999999</v>
      </c>
      <c r="AI12" s="212">
        <f>IF(AR6&gt;0,AR6,"")</f>
        <v>91</v>
      </c>
      <c r="AJ12">
        <v>3</v>
      </c>
      <c r="AK12" t="b">
        <f>OR(IFERROR((AH13-AH12)&lt;0.00001,"False"),IFERROR((AH12-AH11)&lt;0.00001,"False"))</f>
        <v>0</v>
      </c>
      <c r="AL12" s="216" t="str">
        <f>IF(AE12="Tie",IF((AH12-AH11)&lt;0.00001,(AR5+AR6)/2,IF((AH13-AH12)&lt;0.00001,(AR6+AR7)/2,"")),"")</f>
        <v/>
      </c>
      <c r="AM12" s="263" t="s">
        <v>78</v>
      </c>
      <c r="AN12" s="263"/>
      <c r="AO12" s="263"/>
      <c r="AP12" s="174">
        <f>(AP10*AP11)+K3</f>
        <v>1300</v>
      </c>
      <c r="AR12" s="169"/>
      <c r="AS12" s="169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68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1" t="s">
        <v>12</v>
      </c>
      <c r="K13" s="173" t="str">
        <f>IF(K11&lt;=12,"1",IF(AND(K11&gt;12,K11&lt;=20),"2",IF(AND(K11&gt;20,K11&lt;=40),"3",IF(AND(K11&gt;40,K11&lt;=80),"4",IF(AND(K11&gt;80,K11&lt;=120),"5")))))</f>
        <v>4</v>
      </c>
      <c r="L13" s="58">
        <v>4</v>
      </c>
      <c r="M13" s="276"/>
      <c r="N13" s="37" t="str">
        <f>IF($K$13&lt;"4","",IF(AE19="Tie","Tie",AE19))</f>
        <v>4th</v>
      </c>
      <c r="O13" s="26" t="str">
        <f>IF(N13="","",'Open 1'!AF19)</f>
        <v>Alison Zacharias</v>
      </c>
      <c r="P13" s="26" t="str">
        <f>IF(O13="","",'Open 1'!AG19)</f>
        <v>Willow</v>
      </c>
      <c r="Q13" s="48">
        <f>IF(P13="","",'Open 1'!AH19)</f>
        <v>14.355000037</v>
      </c>
      <c r="R13" s="180">
        <f>AI19</f>
        <v>39</v>
      </c>
      <c r="S13" s="215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59"/>
      <c r="AE13" s="73" t="str">
        <f t="shared" si="4"/>
        <v>4th</v>
      </c>
      <c r="AF13" s="73" t="str">
        <f>IFERROR(INDEX('Open 1'!B:F,MATCH(AH13,'Open 1'!$F:$F,0),1),"-")</f>
        <v>Kensey Allen</v>
      </c>
      <c r="AG13" s="73" t="str">
        <f>IFERROR(INDEX('Open 1'!$B:$F,MATCH(AH13,'Open 1'!$F:$F,0),2),"-")</f>
        <v>Snip</v>
      </c>
      <c r="AH13" s="8">
        <f t="shared" si="5"/>
        <v>13.866000043</v>
      </c>
      <c r="AI13" s="212">
        <f>IF(AR7&gt;0,AR7,"")</f>
        <v>45.5</v>
      </c>
      <c r="AJ13">
        <v>4</v>
      </c>
      <c r="AK13" t="b">
        <f>OR(IFERROR((AH14-AH13)&lt;0.00001,"False"),IFERROR((AH13-AH12)&lt;0.00001,"False"))</f>
        <v>0</v>
      </c>
      <c r="AL13" s="216" t="str">
        <f>IF(AE13="Tie",IF((AH13-AH12)&lt;0.00001,(AR6+AR7)/2,IF((AH14-AH13)&lt;0.00001,(AR7+AR8)/2,"")),"")</f>
        <v/>
      </c>
      <c r="AM13" s="263" t="s">
        <v>10</v>
      </c>
      <c r="AN13" s="263"/>
      <c r="AO13" s="263"/>
      <c r="AP13" s="174">
        <f>AP12*AV2</f>
        <v>1299.9999999999998</v>
      </c>
      <c r="AR13" s="169"/>
      <c r="AT13" s="169"/>
      <c r="AU13" s="169"/>
      <c r="AV13" s="169"/>
      <c r="AW13" s="169"/>
      <c r="AX13" s="169"/>
    </row>
    <row r="14" spans="1:50" ht="16.5" thickBot="1">
      <c r="A14" s="22">
        <f>IF(B14="","",Draw!A14)</f>
        <v>11</v>
      </c>
      <c r="B14" s="23" t="str">
        <f>IFERROR(Draw!B14,"")</f>
        <v>Kaylee Hieronimus</v>
      </c>
      <c r="C14" s="23" t="str">
        <f>IFERROR(Draw!C14,"")</f>
        <v>BW Double Take Dash</v>
      </c>
      <c r="D14" s="59">
        <v>18.227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18.227000013000001</v>
      </c>
      <c r="G14" s="107">
        <f t="shared" si="0"/>
        <v>18.227000013000001</v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77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3" t="str">
        <f>AI20</f>
        <v/>
      </c>
      <c r="S14" s="215" t="str">
        <f t="shared" si="6"/>
        <v/>
      </c>
      <c r="T14" s="21" t="str">
        <f t="shared" si="1"/>
        <v>Kaylee HieronimusBW Double Take Dash</v>
      </c>
      <c r="U14" s="109">
        <f t="shared" si="2"/>
        <v>18.227</v>
      </c>
      <c r="W14" s="3" t="str">
        <f>IFERROR(VLOOKUP('Open 1'!F14,$AD$3:$AE$7,2,TRUE),"")</f>
        <v>4D</v>
      </c>
      <c r="X14" s="8" t="str">
        <f>IFERROR(IF(W14=$X$1,'Open 1'!F14,""),"")</f>
        <v/>
      </c>
      <c r="Y14" s="8" t="str">
        <f>IFERROR(IF(W14=$Y$1,'Open 1'!F14,""),"")</f>
        <v/>
      </c>
      <c r="Z14" s="8" t="str">
        <f>IFERROR(IF(W14=$Z$1,'Open 1'!F14,""),"")</f>
        <v/>
      </c>
      <c r="AA14" s="8">
        <f>IFERROR(IF($W14=$AA$1,'Open 1'!F14,""),"")</f>
        <v>18.227000013000001</v>
      </c>
      <c r="AB14" s="8" t="str">
        <f>IFERROR(IF(W14=$AB$1,'Open 1'!F14,""),"")</f>
        <v/>
      </c>
      <c r="AC14" s="18" t="s">
        <v>26</v>
      </c>
      <c r="AD14" s="259"/>
      <c r="AE14" s="73" t="str">
        <f t="shared" si="4"/>
        <v>5th</v>
      </c>
      <c r="AF14" s="73" t="str">
        <f>IFERROR(INDEX('Open 1'!B:F,MATCH(AH14,'Open 1'!$F:$F,0),1),"-")</f>
        <v>Carly Nelson</v>
      </c>
      <c r="AG14" s="73" t="str">
        <f>IFERROR(INDEX('Open 1'!$B:$F,MATCH(AH14,'Open 1'!$F:$F,0),2),"-")</f>
        <v>Lucy</v>
      </c>
      <c r="AH14" s="8">
        <f t="shared" si="5"/>
        <v>13.963000005</v>
      </c>
      <c r="AI14" s="212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6" t="str">
        <f>IF(AE14="Tie",IF((AH14-AH13)&lt;0.00001,(AR7+AR8)/2,IF((AH15-AH14)&lt;0.00001,AR8/2,"")),"")</f>
        <v/>
      </c>
      <c r="AT14" s="169"/>
      <c r="AU14" s="169"/>
      <c r="AV14" s="169"/>
      <c r="AW14" s="169"/>
      <c r="AX14" s="169"/>
    </row>
    <row r="15" spans="1:50" ht="16.5" thickBot="1">
      <c r="A15" s="22">
        <f>IF(B15="","",Draw!A15)</f>
        <v>12</v>
      </c>
      <c r="B15" s="23" t="str">
        <f>IFERROR(Draw!B15,"")</f>
        <v>Shana Lensing</v>
      </c>
      <c r="C15" s="23" t="str">
        <f>IFERROR(Draw!C15,"")</f>
        <v>Dream</v>
      </c>
      <c r="D15" s="64">
        <v>14.680999999999999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14.681000013999999</v>
      </c>
      <c r="G15" s="107">
        <f t="shared" si="0"/>
        <v>14.681000013999999</v>
      </c>
      <c r="H15" s="90" t="str">
        <f>IF(A15="yco",VLOOKUP(CONCATENATE(B15,C15),Youth!S:T,2,FALSE),IF(OR(AND(D15&gt;1,D15&lt;1050),D15="nt",D15="",D15="scratch"),"","Not valid"))</f>
        <v/>
      </c>
      <c r="J15" s="261" t="s">
        <v>27</v>
      </c>
      <c r="K15" s="262"/>
      <c r="L15" s="58"/>
      <c r="M15" s="41"/>
      <c r="N15" s="50"/>
      <c r="O15" s="28"/>
      <c r="P15" s="28"/>
      <c r="Q15" s="51"/>
      <c r="R15" s="182"/>
      <c r="S15" s="215"/>
      <c r="T15" s="21" t="str">
        <f t="shared" si="1"/>
        <v>Shana LensingDream</v>
      </c>
      <c r="U15" s="109">
        <f t="shared" si="2"/>
        <v>14.680999999999999</v>
      </c>
      <c r="W15" s="3" t="str">
        <f>IFERROR(VLOOKUP('Open 1'!F15,$AD$3:$AE$7,2,TRUE),"")</f>
        <v>3D</v>
      </c>
      <c r="X15" s="8" t="str">
        <f>IFERROR(IF(W15=$X$1,'Open 1'!F15,""),"")</f>
        <v/>
      </c>
      <c r="Y15" s="8" t="str">
        <f>IFERROR(IF(W15=$Y$1,'Open 1'!F15,""),"")</f>
        <v/>
      </c>
      <c r="Z15" s="8">
        <f>IFERROR(IF(W15=$Z$1,'Open 1'!F15,""),"")</f>
        <v>14.681000013999999</v>
      </c>
      <c r="AA15" s="8" t="str">
        <f>IFERROR(IF($W15=$AA$1,'Open 1'!F15,""),"")</f>
        <v/>
      </c>
      <c r="AB15" s="8" t="str">
        <f>IFERROR(IF(W15=$AB$1,'Open 1'!F15,""),"")</f>
        <v/>
      </c>
      <c r="AC15" s="18" t="s">
        <v>82</v>
      </c>
      <c r="AD15" s="6"/>
      <c r="AE15" s="73" t="str">
        <f t="shared" si="4"/>
        <v>6th</v>
      </c>
      <c r="AF15" s="73" t="str">
        <f>IFERROR(INDEX('Open 1'!B:F,MATCH(AH15,'Open 1'!$F:$F,0),1),"-")</f>
        <v>Jodi Nelson</v>
      </c>
      <c r="AG15" s="73" t="str">
        <f>IFERROR(INDEX('Open 1'!$B:$F,MATCH(AH15,'Open 1'!$F:$F,0),2),"-")</f>
        <v>Simon</v>
      </c>
      <c r="AH15" s="8">
        <f t="shared" si="5"/>
        <v>14.037000031000002</v>
      </c>
      <c r="AI15" s="177"/>
      <c r="AJ15">
        <v>6</v>
      </c>
      <c r="AK15"/>
      <c r="AL15" s="216" t="str">
        <f>IF(AE15="Tie",AR8/2,"")</f>
        <v/>
      </c>
      <c r="AP15" s="169"/>
      <c r="AT15" s="169"/>
      <c r="AU15" s="169"/>
      <c r="AV15" s="169"/>
      <c r="AW15" s="169"/>
      <c r="AX15" s="169"/>
    </row>
    <row r="16" spans="1:50">
      <c r="A16" s="22">
        <f>IF(B16="","",Draw!A16)</f>
        <v>13</v>
      </c>
      <c r="B16" s="23" t="str">
        <f>IFERROR(Draw!B16,"")</f>
        <v>Tana Harrington</v>
      </c>
      <c r="C16" s="23" t="str">
        <f>IFERROR(Draw!C16,"")</f>
        <v>Winnie</v>
      </c>
      <c r="D16" s="65">
        <v>14.91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14.910000015</v>
      </c>
      <c r="G16" s="107">
        <f t="shared" si="0"/>
        <v>14.910000015</v>
      </c>
      <c r="H16" s="90" t="str">
        <f>IF(A16="yco",VLOOKUP(CONCATENATE(B16,C16),Youth!S:T,2,FALSE),IF(OR(AND(D16&gt;1,D16&lt;1050),D16="nt",D16="",D16="scratch"),"","Not valid"))</f>
        <v/>
      </c>
      <c r="I16" s="24"/>
      <c r="J16" s="137" t="s">
        <v>30</v>
      </c>
      <c r="K16" s="135" t="s">
        <v>28</v>
      </c>
      <c r="M16" s="264" t="s">
        <v>5</v>
      </c>
      <c r="N16" s="46" t="str">
        <f>'Open 1'!AE22</f>
        <v>1st</v>
      </c>
      <c r="O16" s="29" t="str">
        <f>'Open 1'!AF22</f>
        <v>Kayla Thiele</v>
      </c>
      <c r="P16" s="29" t="str">
        <f>'Open 1'!AG22</f>
        <v>Playboyspartycrasher (Dunny)</v>
      </c>
      <c r="Q16" s="47">
        <f>'Open 1'!AH22</f>
        <v>14.679000019</v>
      </c>
      <c r="R16" s="179">
        <f>AI22</f>
        <v>104</v>
      </c>
      <c r="S16" s="215" t="str">
        <f>IF(N16="Tie",AL22,"")</f>
        <v/>
      </c>
      <c r="T16" s="21" t="str">
        <f t="shared" si="1"/>
        <v>Tana HarringtonWinnie</v>
      </c>
      <c r="U16" s="109">
        <f t="shared" si="2"/>
        <v>14.91</v>
      </c>
      <c r="W16" s="3" t="str">
        <f>IFERROR(VLOOKUP('Open 1'!F16,$AD$3:$AE$7,2,TRUE),"")</f>
        <v>3D</v>
      </c>
      <c r="X16" s="8" t="str">
        <f>IFERROR(IF(W16=$X$1,'Open 1'!F16,""),"")</f>
        <v/>
      </c>
      <c r="Y16" s="8" t="str">
        <f>IFERROR(IF(W16=$Y$1,'Open 1'!F16,""),"")</f>
        <v/>
      </c>
      <c r="Z16" s="8">
        <f>IFERROR(IF(W16=$Z$1,'Open 1'!F16,""),"")</f>
        <v>14.910000015</v>
      </c>
      <c r="AA16" s="8" t="str">
        <f>IFERROR(IF($W16=$AA$1,'Open 1'!F16,""),"")</f>
        <v/>
      </c>
      <c r="AB16" s="8" t="str">
        <f>IFERROR(IF(W16=$AB$1,'Open 1'!F16,""),"")</f>
        <v/>
      </c>
      <c r="AC16" s="18" t="s">
        <v>20</v>
      </c>
      <c r="AD16" s="259" t="s">
        <v>4</v>
      </c>
      <c r="AE16" s="73" t="str">
        <f t="shared" si="4"/>
        <v>1st</v>
      </c>
      <c r="AF16" s="19" t="str">
        <f>IFERROR(INDEX('Open 1'!B:F,MATCH(AH16,'Open 1'!F:F,0),1),"-")</f>
        <v>Lee Ann Wheeler</v>
      </c>
      <c r="AG16" s="19" t="str">
        <f>IFERROR(INDEX('Open 1'!B:F,MATCH(AH16,'Open 1'!F:F,0),2),"-")</f>
        <v>TR Seekin n Streakin</v>
      </c>
      <c r="AH16" s="4">
        <f t="shared" ref="AH16:AH21" si="7">IFERROR(SMALL($Y$2:$Y$286,AJ16),"-")</f>
        <v>14.211000067000001</v>
      </c>
      <c r="AI16" s="213">
        <f>IF(AS4&gt;0,AS4,"")</f>
        <v>156</v>
      </c>
      <c r="AJ16">
        <v>1</v>
      </c>
      <c r="AK16" t="b">
        <f>IFERROR((AH17-AH16)&lt;0.00001,"False")</f>
        <v>0</v>
      </c>
      <c r="AL16" s="216" t="str">
        <f>IF(AE16="Tie",(AS4+AS5)/2,"")</f>
        <v/>
      </c>
      <c r="AP16" s="216"/>
      <c r="AT16" s="169"/>
      <c r="AU16" s="169"/>
      <c r="AV16" s="169"/>
      <c r="AW16" s="169"/>
      <c r="AX16" s="169"/>
    </row>
    <row r="17" spans="1:50">
      <c r="A17" s="22">
        <f>IF(B17="","",Draw!A17)</f>
        <v>14</v>
      </c>
      <c r="B17" s="23" t="str">
        <f>IFERROR(Draw!B17,"")</f>
        <v>Sandy Highland</v>
      </c>
      <c r="C17" s="23" t="str">
        <f>IFERROR(Draw!C17,"")</f>
        <v>Joker</v>
      </c>
      <c r="D17" s="60">
        <v>914.88099999999997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914.88100001599992</v>
      </c>
      <c r="G17" s="107">
        <f t="shared" si="0"/>
        <v>914.88100001599992</v>
      </c>
      <c r="H17" s="90" t="str">
        <f>IF(A17="yco",VLOOKUP(CONCATENATE(B17,C17),Youth!S:T,2,FALSE),IF(OR(AND(D17&gt;1,D17&lt;1050),D17="nt",D17="",D17="scratch"),"","Not valid"))</f>
        <v/>
      </c>
      <c r="J17" s="137" t="s">
        <v>31</v>
      </c>
      <c r="K17" s="135" t="s">
        <v>29</v>
      </c>
      <c r="M17" s="265"/>
      <c r="N17" s="37" t="str">
        <f>IF($K$13&lt;"2","",IF(AE23="Tie","Tie",AE23))</f>
        <v>2nd</v>
      </c>
      <c r="O17" s="26" t="str">
        <f>IF(N17="","",'Open 1'!AF23)</f>
        <v>Shana Lensing</v>
      </c>
      <c r="P17" s="26" t="str">
        <f>IF(O17="","",'Open 1'!AG23)</f>
        <v>Dream</v>
      </c>
      <c r="Q17" s="48">
        <f>IF(P17="","",'Open 1'!AH23)</f>
        <v>14.681000013999999</v>
      </c>
      <c r="R17" s="180">
        <f>AI23</f>
        <v>78</v>
      </c>
      <c r="S17" s="215" t="str">
        <f t="shared" ref="S17:S19" si="8">IF(N17="Tie",AL23,"")</f>
        <v/>
      </c>
      <c r="T17" s="21" t="str">
        <f t="shared" si="1"/>
        <v>Sandy HighlandJoker</v>
      </c>
      <c r="U17" s="109">
        <f t="shared" si="2"/>
        <v>914.88099999999997</v>
      </c>
      <c r="W17" s="3" t="str">
        <f>IFERROR(VLOOKUP('Open 1'!F17,$AD$3:$AE$7,2,TRUE),"")</f>
        <v>4D</v>
      </c>
      <c r="X17" s="8" t="str">
        <f>IFERROR(IF(W17=$X$1,'Open 1'!F17,""),"")</f>
        <v/>
      </c>
      <c r="Y17" s="8" t="str">
        <f>IFERROR(IF(W17=$Y$1,'Open 1'!F17,""),"")</f>
        <v/>
      </c>
      <c r="Z17" s="8" t="str">
        <f>IFERROR(IF(W17=$Z$1,'Open 1'!F17,""),"")</f>
        <v/>
      </c>
      <c r="AA17" s="8">
        <f>IFERROR(IF($W17=$AA$1,'Open 1'!F17,""),"")</f>
        <v>914.88100001599992</v>
      </c>
      <c r="AB17" s="8" t="str">
        <f>IFERROR(IF(W17=$AB$1,'Open 1'!F17,""),"")</f>
        <v/>
      </c>
      <c r="AC17" s="18" t="s">
        <v>21</v>
      </c>
      <c r="AD17" s="259"/>
      <c r="AE17" s="73" t="str">
        <f t="shared" si="4"/>
        <v>2nd</v>
      </c>
      <c r="AF17" s="19" t="str">
        <f>IFERROR(INDEX('Open 1'!B:F,MATCH(AH17,'Open 1'!F:F,0),1),"-")</f>
        <v>Makenzee Wheelhouse</v>
      </c>
      <c r="AG17" s="19" t="str">
        <f>IFERROR(INDEX('Open 1'!B:F,MATCH(AH17,'Open 1'!F:F,0),2),"-")</f>
        <v>Illuminated Moonshine</v>
      </c>
      <c r="AH17" s="4">
        <f t="shared" si="7"/>
        <v>14.264000074</v>
      </c>
      <c r="AI17" s="213">
        <f>IF(AS5&gt;0,AS5,"")</f>
        <v>117</v>
      </c>
      <c r="AJ17">
        <v>2</v>
      </c>
      <c r="AK17" t="b">
        <f>OR(IFERROR((AH18-AH17)&lt;0.00001,"False"),IFERROR((AH17-AH16)&lt;0.00001,"False"))</f>
        <v>0</v>
      </c>
      <c r="AL17" s="216" t="str">
        <f>IF(AE17="Tie",IF((AH17-AH16)&lt;0.00001,(AS4+AS5)/2,IF((AH18-AH17)&lt;0.00001,(AS5+AS6)/2,"")),"")</f>
        <v/>
      </c>
      <c r="AP17" s="216"/>
      <c r="AT17" s="169"/>
      <c r="AU17" s="169"/>
      <c r="AV17" s="169"/>
      <c r="AW17" s="169"/>
      <c r="AX17" s="169"/>
    </row>
    <row r="18" spans="1:50" ht="16.5" thickBot="1">
      <c r="A18" s="22">
        <f>IF(B18="","",Draw!A18)</f>
        <v>15</v>
      </c>
      <c r="B18" s="23" t="str">
        <f>IFERROR(Draw!B18,"")</f>
        <v>Jayla Schley</v>
      </c>
      <c r="C18" s="23" t="str">
        <f>IFERROR(Draw!C18,"")</f>
        <v>Stella</v>
      </c>
      <c r="D18" s="61" t="s">
        <v>224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1000.000000017</v>
      </c>
      <c r="G18" s="107">
        <f t="shared" si="0"/>
        <v>1000.000000017</v>
      </c>
      <c r="H18" s="90" t="str">
        <f>IF(A18="yco",VLOOKUP(CONCATENATE(B18,C18),Youth!S:T,2,FALSE),IF(OR(AND(D18&gt;1,D18&lt;1050),D18="nt",D18="",D18="scratch"),"","Not valid"))</f>
        <v/>
      </c>
      <c r="J18" s="138" t="s">
        <v>32</v>
      </c>
      <c r="K18" s="136" t="s">
        <v>71</v>
      </c>
      <c r="M18" s="265"/>
      <c r="N18" s="37" t="str">
        <f>IF($K$13&lt;"3","",IF(AE24="Tie","Tie",AE24))</f>
        <v>3rd</v>
      </c>
      <c r="O18" s="26" t="str">
        <f>IF(N18="","",'Open 1'!AF24)</f>
        <v>Shelby Lang</v>
      </c>
      <c r="P18" s="26" t="str">
        <f>IF(O18="","",'Open 1'!AG24)</f>
        <v>Beauty</v>
      </c>
      <c r="Q18" s="48">
        <f>IF(P18="","",'Open 1'!AH24)</f>
        <v>14.732000078999999</v>
      </c>
      <c r="R18" s="180">
        <f>AI24</f>
        <v>52</v>
      </c>
      <c r="S18" s="215" t="str">
        <f t="shared" si="8"/>
        <v/>
      </c>
      <c r="T18" s="21" t="str">
        <f t="shared" si="1"/>
        <v>Jayla SchleyStella</v>
      </c>
      <c r="U18" s="109" t="str">
        <f t="shared" si="2"/>
        <v>nt</v>
      </c>
      <c r="W18" s="3" t="str">
        <f>IFERROR(VLOOKUP('Open 1'!F18,$AD$3:$AE$7,2,TRUE),"")</f>
        <v>4D</v>
      </c>
      <c r="X18" s="8" t="str">
        <f>IFERROR(IF(W18=$X$1,'Open 1'!F18,""),"")</f>
        <v/>
      </c>
      <c r="Y18" s="8" t="str">
        <f>IFERROR(IF(W18=$Y$1,'Open 1'!F18,""),"")</f>
        <v/>
      </c>
      <c r="Z18" s="8" t="str">
        <f>IFERROR(IF(W18=$Z$1,'Open 1'!F18,""),"")</f>
        <v/>
      </c>
      <c r="AA18" s="8">
        <f>IFERROR(IF($W18=$AA$1,'Open 1'!F18,""),"")</f>
        <v>1000.000000017</v>
      </c>
      <c r="AB18" s="8" t="str">
        <f>IFERROR(IF(W18=$AB$1,'Open 1'!F18,""),"")</f>
        <v/>
      </c>
      <c r="AC18" s="18" t="s">
        <v>24</v>
      </c>
      <c r="AD18" s="259"/>
      <c r="AE18" s="73" t="str">
        <f t="shared" si="4"/>
        <v>3rd</v>
      </c>
      <c r="AF18" s="19" t="str">
        <f>IFERROR(INDEX('Open 1'!B:F,MATCH(AH18,'Open 1'!F:F,0),1),"-")</f>
        <v>Cassie Melbrech</v>
      </c>
      <c r="AG18" s="19" t="str">
        <f>IFERROR(INDEX('Open 1'!B:F,MATCH(AH18,'Open 1'!F:F,0),2),"-")</f>
        <v>reyted</v>
      </c>
      <c r="AH18" s="4">
        <f t="shared" si="7"/>
        <v>14.331000055999999</v>
      </c>
      <c r="AI18" s="213">
        <f>IF(AS6&gt;0,AS6,"")</f>
        <v>78</v>
      </c>
      <c r="AJ18">
        <v>3</v>
      </c>
      <c r="AK18" t="b">
        <f>OR(IFERROR((AH19-AH18)&lt;0.00001,"False"),IFERROR((AH18-AH17)&lt;0.00001,"False"))</f>
        <v>0</v>
      </c>
      <c r="AL18" s="216" t="str">
        <f>IF(AE18="Tie",IF((AH18-AH17)&lt;0.00001,(AS5+AS6)/2,IF((AH19-AH18)&lt;0.00001,(AS6+AS7)/2,"")),"")</f>
        <v/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68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65"/>
      <c r="N19" s="37" t="str">
        <f>IF($K$13&lt;"4","",IF(AE25="Tie","Tie",AE25))</f>
        <v>4th</v>
      </c>
      <c r="O19" s="26" t="str">
        <f>IF(N19="","",'Open 1'!AF25)</f>
        <v xml:space="preserve">Penny Schlagel </v>
      </c>
      <c r="P19" s="26" t="str">
        <f>IF(O19="","",'Open 1'!AG25)</f>
        <v>Venus</v>
      </c>
      <c r="Q19" s="48">
        <f>IF(P19="","",'Open 1'!AH25)</f>
        <v>14.741000029</v>
      </c>
      <c r="R19" s="180">
        <f>AI25</f>
        <v>26</v>
      </c>
      <c r="S19" s="215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59"/>
      <c r="AE19" s="73" t="str">
        <f t="shared" si="4"/>
        <v>4th</v>
      </c>
      <c r="AF19" s="19" t="str">
        <f>IFERROR(INDEX('Open 1'!B:F,MATCH(AH19,'Open 1'!F:F,0),1),"-")</f>
        <v>Alison Zacharias</v>
      </c>
      <c r="AG19" s="19" t="str">
        <f>IFERROR(INDEX('Open 1'!B:F,MATCH(AH19,'Open 1'!F:F,0),2),"-")</f>
        <v>Willow</v>
      </c>
      <c r="AH19" s="4">
        <f t="shared" si="7"/>
        <v>14.355000037</v>
      </c>
      <c r="AI19" s="213">
        <f>IF(AS7&gt;0,AS7,"")</f>
        <v>39</v>
      </c>
      <c r="AJ19">
        <v>4</v>
      </c>
      <c r="AK19" t="b">
        <f>OR(IFERROR((AH20-AH19)&lt;0.00001,"False"),IFERROR((AH19-AH18)&lt;0.00001,"False"))</f>
        <v>0</v>
      </c>
      <c r="AL19" s="216" t="str">
        <f>IF(AE19="Tie",IF((AH19-AH18)&lt;0.00001,(AS6+AS7)/2,IF((AH20-AH19)&lt;0.00001,(AS7+AS8)/2,"")),"")</f>
        <v/>
      </c>
    </row>
    <row r="20" spans="1:50" ht="16.5" thickBot="1">
      <c r="A20" s="22">
        <f>IF(B20="","",Draw!A20)</f>
        <v>16</v>
      </c>
      <c r="B20" s="23" t="str">
        <f>IFERROR(Draw!B20,"")</f>
        <v>Kayla Thiele</v>
      </c>
      <c r="C20" s="23" t="str">
        <f>IFERROR(Draw!C20,"")</f>
        <v>Playboyspartycrasher (Dunny)</v>
      </c>
      <c r="D20" s="59">
        <v>14.679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14.679000019</v>
      </c>
      <c r="G20" s="107">
        <f t="shared" si="0"/>
        <v>14.679000019</v>
      </c>
      <c r="H20" s="90" t="str">
        <f>IF(A20="yco",VLOOKUP(CONCATENATE(B20,C20),Youth!S:T,2,FALSE),IF(OR(AND(D20&gt;1,D20&lt;1050),D20="nt",D20="",D20="scratch"),"","Not valid"))</f>
        <v/>
      </c>
      <c r="M20" s="266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3" t="str">
        <f>AI26</f>
        <v/>
      </c>
      <c r="S20" s="215" t="str">
        <f>IF(N20="Tie",AL26,"")</f>
        <v/>
      </c>
      <c r="T20" s="21" t="str">
        <f t="shared" si="1"/>
        <v>Kayla ThielePlayboyspartycrasher (Dunny)</v>
      </c>
      <c r="U20" s="109">
        <f t="shared" si="2"/>
        <v>14.679</v>
      </c>
      <c r="W20" s="3" t="str">
        <f>IFERROR(VLOOKUP('Open 1'!F20,$AD$3:$AE$7,2,TRUE),"")</f>
        <v>3D</v>
      </c>
      <c r="X20" s="8" t="str">
        <f>IFERROR(IF(W20=$X$1,'Open 1'!F20,""),"")</f>
        <v/>
      </c>
      <c r="Y20" s="8" t="str">
        <f>IFERROR(IF(W20=$Y$1,'Open 1'!F20,""),"")</f>
        <v/>
      </c>
      <c r="Z20" s="8">
        <f>IFERROR(IF(W20=$Z$1,'Open 1'!F20,""),"")</f>
        <v>14.679000019</v>
      </c>
      <c r="AA20" s="8" t="str">
        <f>IFERROR(IF($W20=$AA$1,'Open 1'!F20,""),"")</f>
        <v/>
      </c>
      <c r="AB20" s="8" t="str">
        <f>IFERROR(IF(W20=$AB$1,'Open 1'!F20,""),"")</f>
        <v/>
      </c>
      <c r="AC20" s="18" t="s">
        <v>26</v>
      </c>
      <c r="AD20" s="259"/>
      <c r="AE20" s="73" t="str">
        <f t="shared" si="4"/>
        <v>5th</v>
      </c>
      <c r="AF20" s="19" t="str">
        <f>IFERROR(INDEX('Open 1'!B:F,MATCH(AH20,'Open 1'!F:F,0),1),"-")</f>
        <v>Jill Moody</v>
      </c>
      <c r="AG20" s="19" t="str">
        <f>IFERROR(INDEX('Open 1'!B:F,MATCH(AH20,'Open 1'!F:F,0),2),"-")</f>
        <v>Matilda</v>
      </c>
      <c r="AH20" s="4">
        <f t="shared" si="7"/>
        <v>14.364000003000001</v>
      </c>
      <c r="AI20" s="213" t="str">
        <f>IF(AS8&gt;0,AS8,"")</f>
        <v/>
      </c>
      <c r="AJ20">
        <v>5</v>
      </c>
      <c r="AK20" t="b">
        <f>OR(IFERROR((AH21-AH20)&lt;0.00001,"False"),IFERROR((AH20-AH19)&lt;0.00001,"False"))</f>
        <v>0</v>
      </c>
      <c r="AL20" s="216" t="str">
        <f>IF(AE20="Tie",IF((AH20-AH19)&lt;0.00001,(AS7+AS8)/2,IF((AH21-AH20)&lt;0.00001,AS8/2,"")),"")</f>
        <v/>
      </c>
    </row>
    <row r="21" spans="1:50" ht="16.5" thickBot="1">
      <c r="A21" s="22">
        <f>IF(B21="","",Draw!A21)</f>
        <v>17</v>
      </c>
      <c r="B21" s="23" t="str">
        <f>IFERROR(Draw!B21,"")</f>
        <v>Kristan Soukup</v>
      </c>
      <c r="C21" s="23" t="str">
        <f>IFERROR(Draw!C21,"")</f>
        <v>Crown</v>
      </c>
      <c r="D21" s="60">
        <v>15.577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15.57700002</v>
      </c>
      <c r="G21" s="107">
        <f t="shared" si="0"/>
        <v>15.57700002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2"/>
      <c r="S21" s="215"/>
      <c r="T21" s="21" t="str">
        <f t="shared" si="1"/>
        <v>Kristan SoukupCrown</v>
      </c>
      <c r="U21" s="109">
        <f t="shared" si="2"/>
        <v>15.577</v>
      </c>
      <c r="W21" s="3" t="str">
        <f>IFERROR(VLOOKUP('Open 1'!F21,$AD$3:$AE$7,2,TRUE),"")</f>
        <v>3D</v>
      </c>
      <c r="X21" s="8" t="str">
        <f>IFERROR(IF(W21=$X$1,'Open 1'!F21,""),"")</f>
        <v/>
      </c>
      <c r="Y21" s="8" t="str">
        <f>IFERROR(IF(W21=$Y$1,'Open 1'!F21,""),"")</f>
        <v/>
      </c>
      <c r="Z21" s="8">
        <f>IFERROR(IF(W21=$Z$1,'Open 1'!F21,""),"")</f>
        <v>15.57700002</v>
      </c>
      <c r="AA21" s="8" t="str">
        <f>IFERROR(IF($W21=$AA$1,'Open 1'!F21,""),"")</f>
        <v/>
      </c>
      <c r="AB21" s="8" t="str">
        <f>IFERROR(IF(W21=$AB$1,'Open 1'!F21,""),"")</f>
        <v/>
      </c>
      <c r="AC21" s="18" t="s">
        <v>82</v>
      </c>
      <c r="AD21" s="6"/>
      <c r="AE21" s="73" t="str">
        <f t="shared" si="4"/>
        <v>6th</v>
      </c>
      <c r="AF21" s="19" t="str">
        <f>IFERROR(INDEX('Open 1'!B:F,MATCH(AH21,'Open 1'!F:F,0),1),"-")</f>
        <v>Sandy Highland</v>
      </c>
      <c r="AG21" s="19" t="str">
        <f>IFERROR(INDEX('Open 1'!B:F,MATCH(AH21,'Open 1'!F:F,0),2),"-")</f>
        <v>Beer Ticket</v>
      </c>
      <c r="AH21" s="4">
        <f t="shared" si="7"/>
        <v>14.428000044000001</v>
      </c>
      <c r="AI21" s="177"/>
      <c r="AJ21">
        <v>6</v>
      </c>
      <c r="AK21"/>
      <c r="AL21" s="216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Victoria Blatchford</v>
      </c>
      <c r="C22" s="23" t="str">
        <f>IFERROR(Draw!C22,"")</f>
        <v>Perks Streakn Falcon</v>
      </c>
      <c r="D22" s="60">
        <v>15.603999999999999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15.604000020999999</v>
      </c>
      <c r="G22" s="107">
        <f t="shared" si="0"/>
        <v>15.604000020999999</v>
      </c>
      <c r="H22" s="90" t="str">
        <f>IF(A22="yco",VLOOKUP(CONCATENATE(B22,C22),Youth!S:T,2,FALSE),IF(OR(AND(D22&gt;1,D22&lt;1050),D22="nt",D22="",D22="scratch"),"","Not valid"))</f>
        <v/>
      </c>
      <c r="J22" s="58"/>
      <c r="M22" s="267" t="s">
        <v>6</v>
      </c>
      <c r="N22" s="46" t="str">
        <f>'Open 1'!AE28</f>
        <v>1st</v>
      </c>
      <c r="O22" s="29" t="str">
        <f>'Open 1'!AF28</f>
        <v>Brandi Pauling</v>
      </c>
      <c r="P22" s="29" t="str">
        <f>'Open 1'!AG28</f>
        <v>Nike</v>
      </c>
      <c r="Q22" s="47">
        <f>'Open 1'!AH28</f>
        <v>15.950000062999999</v>
      </c>
      <c r="R22" s="180">
        <f>IF(AI28&lt;=0,"",AI28)</f>
        <v>78</v>
      </c>
      <c r="S22" s="215" t="str">
        <f>IF(N22="Tie",AL28,"")</f>
        <v/>
      </c>
      <c r="T22" s="21" t="str">
        <f t="shared" si="1"/>
        <v>Victoria BlatchfordPerks Streakn Falcon</v>
      </c>
      <c r="U22" s="109">
        <f t="shared" si="2"/>
        <v>15.603999999999999</v>
      </c>
      <c r="W22" s="3" t="str">
        <f>IFERROR(VLOOKUP('Open 1'!F22,$AD$3:$AE$7,2,TRUE),"")</f>
        <v>3D</v>
      </c>
      <c r="X22" s="8" t="str">
        <f>IFERROR(IF(W22=$X$1,'Open 1'!F22,""),"")</f>
        <v/>
      </c>
      <c r="Y22" s="8" t="str">
        <f>IFERROR(IF(W22=$Y$1,'Open 1'!F22,""),"")</f>
        <v/>
      </c>
      <c r="Z22" s="8">
        <f>IFERROR(IF(W22=$Z$1,'Open 1'!F22,""),"")</f>
        <v>15.604000020999999</v>
      </c>
      <c r="AA22" s="8" t="str">
        <f>IFERROR(IF($W22=$AA$1,'Open 1'!F22,""),"")</f>
        <v/>
      </c>
      <c r="AB22" s="8" t="str">
        <f>IFERROR(IF(W22=$AB$1,'Open 1'!F22,""),"")</f>
        <v/>
      </c>
      <c r="AC22" s="18" t="s">
        <v>20</v>
      </c>
      <c r="AD22" s="259" t="s">
        <v>5</v>
      </c>
      <c r="AE22" s="73" t="str">
        <f t="shared" si="4"/>
        <v>1st</v>
      </c>
      <c r="AF22" s="19" t="str">
        <f>IFERROR(INDEX('Open 1'!B:F,MATCH(AH22,'Open 1'!F:F,0),1),"-")</f>
        <v>Kayla Thiele</v>
      </c>
      <c r="AG22" s="19" t="str">
        <f>IFERROR(INDEX('Open 1'!B:F,MATCH(AH22,'Open 1'!F:F,0),2),"-")</f>
        <v>Playboyspartycrasher (Dunny)</v>
      </c>
      <c r="AH22" s="78">
        <f t="shared" ref="AH22:AH27" si="9">IFERROR(SMALL($Z$2:$Z$286,AJ22),"-")</f>
        <v>14.679000019</v>
      </c>
      <c r="AI22" s="213">
        <f>IF(AT4&gt;0,AT4,"")</f>
        <v>104</v>
      </c>
      <c r="AJ22">
        <v>1</v>
      </c>
      <c r="AK22" t="b">
        <f>IFERROR((AH23-AH22)&lt;0.00001,"False")</f>
        <v>0</v>
      </c>
      <c r="AL22" s="216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Shari Kennedy</v>
      </c>
      <c r="C23" s="23" t="str">
        <f>IFERROR(Draw!C23,"")</f>
        <v>Cinderellas Gotta Gun</v>
      </c>
      <c r="D23" s="60">
        <v>14.609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14.609000022</v>
      </c>
      <c r="G23" s="107">
        <f t="shared" si="0"/>
        <v>14.609000022</v>
      </c>
      <c r="H23" s="90" t="str">
        <f>IF(A23="yco",VLOOKUP(CONCATENATE(B23,C23),Youth!S:T,2,FALSE),IF(OR(AND(D23&gt;1,D23&lt;1050),D23="nt",D23="",D23="scratch"),"","Not valid"))</f>
        <v/>
      </c>
      <c r="J23" s="56"/>
      <c r="M23" s="268"/>
      <c r="N23" s="37" t="str">
        <f>IF($K$13&lt;"2","",IF(AE29="Tie","Tie",AE29))</f>
        <v>2nd</v>
      </c>
      <c r="O23" s="26" t="str">
        <f>IF(N23="","",'Open 1'!AF29)</f>
        <v>Alison Zacharias</v>
      </c>
      <c r="P23" s="26" t="str">
        <f>IF(O23="","",'Open 1'!AG29)</f>
        <v>Uno</v>
      </c>
      <c r="Q23" s="48">
        <f>IF(P23="","",'Open 1'!AH29)</f>
        <v>16.075000070999998</v>
      </c>
      <c r="R23" s="180">
        <f>IF(AI29&lt;=0,"",AI29)</f>
        <v>58.5</v>
      </c>
      <c r="S23" s="215" t="str">
        <f>IF(N23="Tie",AL29,"")</f>
        <v/>
      </c>
      <c r="T23" s="21" t="str">
        <f t="shared" si="1"/>
        <v>Shari KennedyCinderellas Gotta Gun</v>
      </c>
      <c r="U23" s="109">
        <f t="shared" si="2"/>
        <v>14.609</v>
      </c>
      <c r="W23" s="3" t="str">
        <f>IFERROR(VLOOKUP('Open 1'!F23,$AD$3:$AE$7,2,TRUE),"")</f>
        <v>2D</v>
      </c>
      <c r="X23" s="8" t="str">
        <f>IFERROR(IF(W23=$X$1,'Open 1'!F23,""),"")</f>
        <v/>
      </c>
      <c r="Y23" s="8">
        <f>IFERROR(IF(W23=$Y$1,'Open 1'!F23,""),"")</f>
        <v>14.609000022</v>
      </c>
      <c r="Z23" s="8" t="str">
        <f>IFERROR(IF(W23=$Z$1,'Open 1'!F23,""),"")</f>
        <v/>
      </c>
      <c r="AA23" s="8" t="str">
        <f>IFERROR(IF($W23=$AA$1,'Open 1'!F23,""),"")</f>
        <v/>
      </c>
      <c r="AB23" s="8" t="str">
        <f>IFERROR(IF(W23=$AB$1,'Open 1'!F23,""),"")</f>
        <v/>
      </c>
      <c r="AC23" s="18" t="s">
        <v>21</v>
      </c>
      <c r="AD23" s="259"/>
      <c r="AE23" s="73" t="str">
        <f t="shared" si="4"/>
        <v>2nd</v>
      </c>
      <c r="AF23" s="19" t="str">
        <f>IFERROR(INDEX('Open 1'!B:F,MATCH(AH23,'Open 1'!F:F,0),1),"-")</f>
        <v>Shana Lensing</v>
      </c>
      <c r="AG23" s="19" t="str">
        <f>IFERROR(INDEX('Open 1'!B:F,MATCH(AH23,'Open 1'!F:F,0),2),"-")</f>
        <v>Dream</v>
      </c>
      <c r="AH23" s="78">
        <f t="shared" si="9"/>
        <v>14.681000013999999</v>
      </c>
      <c r="AI23" s="213">
        <f>IF(AT5&gt;0,AT5,"")</f>
        <v>78</v>
      </c>
      <c r="AJ23">
        <v>2</v>
      </c>
      <c r="AK23" t="b">
        <f>OR(IFERROR((AH24-AH23)&lt;0.00001,"False"),IFERROR((AH23-AH22)&lt;0.00001,"False"))</f>
        <v>0</v>
      </c>
      <c r="AL23" s="216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Kaylee Hieronimus</v>
      </c>
      <c r="C24" s="23" t="str">
        <f>IFERROR(Draw!C24,"")</f>
        <v>SV Magnolia Cartel</v>
      </c>
      <c r="D24" s="62">
        <v>916.03599999999994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916.03600002299993</v>
      </c>
      <c r="G24" s="107">
        <f t="shared" si="0"/>
        <v>916.03600002299993</v>
      </c>
      <c r="H24" s="90" t="str">
        <f>IF(A24="yco",VLOOKUP(CONCATENATE(B24,C24),Youth!S:T,2,FALSE),IF(OR(AND(D24&gt;1,D24&lt;1050),D24="nt",D24="",D24="scratch"),"","Not valid"))</f>
        <v/>
      </c>
      <c r="M24" s="268"/>
      <c r="N24" s="37" t="str">
        <f>IF($K$13&lt;"3","",IF(AE30="Tie","Tie",AE30))</f>
        <v>3rd</v>
      </c>
      <c r="O24" s="26" t="str">
        <f>IF(N24="","",'Open 1'!AF30)</f>
        <v>Mashell Bohenkamp</v>
      </c>
      <c r="P24" s="26" t="str">
        <f>IF(O24="","",'Open 1'!AG30)</f>
        <v>Darla</v>
      </c>
      <c r="Q24" s="48">
        <f>IF(P24="","",'Open 1'!AH30)</f>
        <v>16.168000079999999</v>
      </c>
      <c r="R24" s="180">
        <f>IF(AI30&lt;=0,"",AI30)</f>
        <v>39</v>
      </c>
      <c r="S24" s="215" t="str">
        <f t="shared" ref="S24:S25" si="10">IF(N24="Tie",AL30,"")</f>
        <v/>
      </c>
      <c r="T24" s="21" t="str">
        <f t="shared" si="1"/>
        <v>Kaylee HieronimusSV Magnolia Cartel</v>
      </c>
      <c r="U24" s="109">
        <f t="shared" si="2"/>
        <v>916.03599999999994</v>
      </c>
      <c r="W24" s="3" t="str">
        <f>IFERROR(VLOOKUP('Open 1'!F24,$AD$3:$AE$7,2,TRUE),"")</f>
        <v>4D</v>
      </c>
      <c r="X24" s="8" t="str">
        <f>IFERROR(IF(W24=$X$1,'Open 1'!F24,""),"")</f>
        <v/>
      </c>
      <c r="Y24" s="8" t="str">
        <f>IFERROR(IF(W24=$Y$1,'Open 1'!F24,""),"")</f>
        <v/>
      </c>
      <c r="Z24" s="8" t="str">
        <f>IFERROR(IF(W24=$Z$1,'Open 1'!F24,""),"")</f>
        <v/>
      </c>
      <c r="AA24" s="8">
        <f>IFERROR(IF($W24=$AA$1,'Open 1'!F24,""),"")</f>
        <v>916.03600002299993</v>
      </c>
      <c r="AB24" s="8" t="str">
        <f>IFERROR(IF(W24=$AB$1,'Open 1'!F24,""),"")</f>
        <v/>
      </c>
      <c r="AC24" s="18" t="s">
        <v>24</v>
      </c>
      <c r="AD24" s="259"/>
      <c r="AE24" s="73" t="str">
        <f t="shared" si="4"/>
        <v>3rd</v>
      </c>
      <c r="AF24" s="19" t="str">
        <f>IFERROR(INDEX('Open 1'!B:F,MATCH(AH24,'Open 1'!F:F,0),1),"-")</f>
        <v>Shelby Lang</v>
      </c>
      <c r="AG24" s="19" t="str">
        <f>IFERROR(INDEX('Open 1'!B:F,MATCH(AH24,'Open 1'!F:F,0),2),"-")</f>
        <v>Beauty</v>
      </c>
      <c r="AH24" s="78">
        <f t="shared" si="9"/>
        <v>14.732000078999999</v>
      </c>
      <c r="AI24" s="213">
        <f>IF(AT6&gt;0,AT6,"")</f>
        <v>52</v>
      </c>
      <c r="AJ24">
        <v>3</v>
      </c>
      <c r="AK24" t="b">
        <f>OR(IFERROR((AH25-AH24)&lt;0.00001,"False"),IFERROR((AH24-AH23)&lt;0.00001,"False"))</f>
        <v>0</v>
      </c>
      <c r="AL24" s="216" t="str">
        <f t="shared" ref="AL24" si="11">IF(AE24="Tie",IF((AH24-AH23)&lt;0.00001,(AT5+AT6)/2,IF((AH25-AH24)&lt;0.00001,(AT6+AT7)/2,"")),"")</f>
        <v/>
      </c>
      <c r="AM24" s="174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68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68"/>
      <c r="N25" s="37" t="str">
        <f>IF($K$13&lt;"4","",IF(AE31="Tie","Tie",AE31))</f>
        <v>4th</v>
      </c>
      <c r="O25" s="26" t="str">
        <f>IF(N25="","",'Open 1'!AF31)</f>
        <v>Jessica Brakke</v>
      </c>
      <c r="P25" s="26" t="str">
        <f>IF(O25="","",'Open 1'!AG31)</f>
        <v>Paint</v>
      </c>
      <c r="Q25" s="48">
        <f>IF(P25="","",'Open 1'!AH31)</f>
        <v>16.533000039000001</v>
      </c>
      <c r="R25" s="180">
        <f>IF(AI31&lt;=0,"",AI31)</f>
        <v>19.5</v>
      </c>
      <c r="S25" s="215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59"/>
      <c r="AE25" s="73" t="str">
        <f t="shared" si="4"/>
        <v>4th</v>
      </c>
      <c r="AF25" s="19" t="str">
        <f>IFERROR(INDEX('Open 1'!B:F,MATCH(AH25,'Open 1'!F:F,0),1),"-")</f>
        <v xml:space="preserve">Penny Schlagel </v>
      </c>
      <c r="AG25" s="19" t="str">
        <f>IFERROR(INDEX('Open 1'!B:F,MATCH(AH25,'Open 1'!F:F,0),2),"-")</f>
        <v>Venus</v>
      </c>
      <c r="AH25" s="78">
        <f t="shared" si="9"/>
        <v>14.741000029</v>
      </c>
      <c r="AI25" s="213">
        <f>IF(AT7&gt;0,AT7,"")</f>
        <v>26</v>
      </c>
      <c r="AJ25">
        <v>4</v>
      </c>
      <c r="AK25" t="b">
        <f>OR(IFERROR((AH26-AH25)&lt;0.00001,"False"),IFERROR((AH25-AH24)&lt;0.00001,"False"))</f>
        <v>0</v>
      </c>
      <c r="AL25" s="216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Lexi Thyberg</v>
      </c>
      <c r="C26" s="23" t="str">
        <f>IFERROR(Draw!C26,"")</f>
        <v>Mouse</v>
      </c>
      <c r="D26" s="166">
        <v>14.441000000000001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14.441000025000001</v>
      </c>
      <c r="G26" s="107">
        <f t="shared" si="0"/>
        <v>14.441000025000001</v>
      </c>
      <c r="H26" s="90" t="str">
        <f>IF(A26="yco",VLOOKUP(CONCATENATE(B26,C26),Youth!S:T,2,FALSE),IF(OR(AND(D26&gt;1,D26&lt;1050),D26="nt",D26="",D26="scratch"),"","Not valid"))</f>
        <v/>
      </c>
      <c r="M26" s="269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0" t="str">
        <f>IF(AI32&lt;=0,"",AI32)</f>
        <v/>
      </c>
      <c r="S26" s="215" t="str">
        <f>IF(N26="Tie",AL32,"")</f>
        <v/>
      </c>
      <c r="T26" s="21" t="str">
        <f t="shared" si="1"/>
        <v>Lexi ThybergMouse</v>
      </c>
      <c r="U26" s="109">
        <f t="shared" si="2"/>
        <v>14.441000000000001</v>
      </c>
      <c r="W26" s="3" t="str">
        <f>IFERROR(VLOOKUP('Open 1'!F26,$AD$3:$AE$7,2,TRUE),"")</f>
        <v>2D</v>
      </c>
      <c r="X26" s="8" t="str">
        <f>IFERROR(IF(W26=$X$1,'Open 1'!F26,""),"")</f>
        <v/>
      </c>
      <c r="Y26" s="8">
        <f>IFERROR(IF(W26=$Y$1,'Open 1'!F26,""),"")</f>
        <v>14.441000025000001</v>
      </c>
      <c r="Z26" s="8" t="str">
        <f>IFERROR(IF(W26=$Z$1,'Open 1'!F26,""),"")</f>
        <v/>
      </c>
      <c r="AA26" s="8" t="str">
        <f>IFERROR(IF($W26=$AA$1,'Open 1'!F26,""),"")</f>
        <v/>
      </c>
      <c r="AB26" s="8" t="str">
        <f>IFERROR(IF(W26=$AB$1,'Open 1'!F26,""),"")</f>
        <v/>
      </c>
      <c r="AC26" s="18" t="s">
        <v>26</v>
      </c>
      <c r="AD26" s="259"/>
      <c r="AE26" s="73" t="str">
        <f t="shared" si="4"/>
        <v>5th</v>
      </c>
      <c r="AF26" s="19" t="str">
        <f>IFERROR(INDEX('Open 1'!B:F,MATCH(AH26,'Open 1'!F:F,0),1),"-")</f>
        <v>Londyn Mikkelson</v>
      </c>
      <c r="AG26" s="19" t="str">
        <f>IFERROR(INDEX('Open 1'!B:F,MATCH(AH26,'Open 1'!F:F,0),2),"-")</f>
        <v>Rosie</v>
      </c>
      <c r="AH26" s="78">
        <f t="shared" si="9"/>
        <v>14.824000032999999</v>
      </c>
      <c r="AI26" s="213" t="str">
        <f>IF(AT8&gt;0,AT8,"")</f>
        <v/>
      </c>
      <c r="AJ26">
        <v>5</v>
      </c>
      <c r="AK26" t="b">
        <f>OR(IFERROR((AH27-AH26)&lt;0.00001,"False"),IFERROR((AH26-AH25)&lt;0.00001,"False"))</f>
        <v>0</v>
      </c>
      <c r="AL26" s="216" t="str">
        <f>IF(AE26="Tie",IF((AH26-AH25)&lt;0.00001,(AT7+AT8)/2,IF((AH27-AH26)&lt;0.00001,AT8/2,"")),"")</f>
        <v/>
      </c>
    </row>
    <row r="27" spans="1:50" ht="16.5" thickBot="1">
      <c r="A27" s="22">
        <f>IF(B27="","",Draw!A27)</f>
        <v>22</v>
      </c>
      <c r="B27" s="23" t="str">
        <f>IFERROR(Draw!B27,"")</f>
        <v>Barb Westover</v>
      </c>
      <c r="C27" s="23" t="str">
        <f>IFERROR(Draw!C27,"")</f>
        <v>Romie</v>
      </c>
      <c r="D27" s="60">
        <v>15.433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15.433000026</v>
      </c>
      <c r="G27" s="107">
        <f t="shared" si="0"/>
        <v>15.433000026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4"/>
      <c r="S27" s="215"/>
      <c r="T27" s="21" t="str">
        <f t="shared" si="1"/>
        <v>Barb WestoverRomie</v>
      </c>
      <c r="U27" s="109">
        <f t="shared" si="2"/>
        <v>15.433</v>
      </c>
      <c r="W27" s="3" t="str">
        <f>IFERROR(VLOOKUP('Open 1'!F27,$AD$3:$AE$7,2,TRUE),"")</f>
        <v>3D</v>
      </c>
      <c r="X27" s="8" t="str">
        <f>IFERROR(IF(W27=$X$1,'Open 1'!F27,""),"")</f>
        <v/>
      </c>
      <c r="Y27" s="8" t="str">
        <f>IFERROR(IF(W27=$Y$1,'Open 1'!F27,""),"")</f>
        <v/>
      </c>
      <c r="Z27" s="8">
        <f>IFERROR(IF(W27=$Z$1,'Open 1'!F27,""),"")</f>
        <v>15.433000026</v>
      </c>
      <c r="AA27" s="8" t="str">
        <f>IFERROR(IF($W27=$AA$1,'Open 1'!F27,""),"")</f>
        <v/>
      </c>
      <c r="AB27" s="8" t="str">
        <f>IFERROR(IF(W27=$AB$1,'Open 1'!F27,""),"")</f>
        <v/>
      </c>
      <c r="AC27" s="18" t="s">
        <v>82</v>
      </c>
      <c r="AD27" s="6"/>
      <c r="AE27" s="73" t="str">
        <f t="shared" si="4"/>
        <v>6th</v>
      </c>
      <c r="AF27" s="19" t="str">
        <f>IFERROR(INDEX('Open 1'!B:F,MATCH(AH27,'Open 1'!F:F,0),1),"-")</f>
        <v>Tana Harrington</v>
      </c>
      <c r="AG27" s="19" t="str">
        <f>IFERROR(INDEX('Open 1'!B:F,MATCH(AH27,'Open 1'!F:F,0),2),"-")</f>
        <v>Winnie</v>
      </c>
      <c r="AH27" s="78">
        <f t="shared" si="9"/>
        <v>14.910000015</v>
      </c>
      <c r="AI27" s="177"/>
      <c r="AJ27">
        <v>6</v>
      </c>
      <c r="AK27"/>
      <c r="AL27" s="216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Lexy Leischner</v>
      </c>
      <c r="C28" s="23" t="str">
        <f>IFERROR(Draw!C28,"")</f>
        <v>Playboy</v>
      </c>
      <c r="D28" s="59">
        <v>15.089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15.089000027000001</v>
      </c>
      <c r="G28" s="107">
        <f t="shared" si="0"/>
        <v>15.089000027000001</v>
      </c>
      <c r="H28" s="90" t="str">
        <f>IF(A28="yco",VLOOKUP(CONCATENATE(B28,C28),Youth!S:T,2,FALSE),IF(OR(AND(D28&gt;1,D28&lt;1050),D28="nt",D28="",D28="scratch"),"","Not valid"))</f>
        <v/>
      </c>
      <c r="M28" s="256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79"/>
      <c r="S28" s="215" t="str">
        <f>IF(N28="Tie",AL34,"")</f>
        <v/>
      </c>
      <c r="T28" s="21" t="str">
        <f t="shared" si="1"/>
        <v>Lexy LeischnerPlayboy</v>
      </c>
      <c r="U28" s="109">
        <f t="shared" si="2"/>
        <v>15.089</v>
      </c>
      <c r="W28" s="3" t="str">
        <f>IFERROR(VLOOKUP('Open 1'!F28,$AD$3:$AE$7,2,TRUE),"")</f>
        <v>3D</v>
      </c>
      <c r="X28" s="8" t="str">
        <f>IFERROR(IF(W28=$X$1,'Open 1'!F28,""),"")</f>
        <v/>
      </c>
      <c r="Y28" s="8" t="str">
        <f>IFERROR(IF(W28=$Y$1,'Open 1'!F28,""),"")</f>
        <v/>
      </c>
      <c r="Z28" s="8">
        <f>IFERROR(IF(W28=$Z$1,'Open 1'!F28,""),"")</f>
        <v>15.089000027000001</v>
      </c>
      <c r="AA28" s="8" t="str">
        <f>IFERROR(IF($W28=$AA$1,'Open 1'!F28,""),"")</f>
        <v/>
      </c>
      <c r="AB28" s="8" t="str">
        <f>IFERROR(IF(W28=$AB$1,'Open 1'!F28,""),"")</f>
        <v/>
      </c>
      <c r="AC28" s="18" t="s">
        <v>20</v>
      </c>
      <c r="AD28" s="259" t="s">
        <v>6</v>
      </c>
      <c r="AE28" s="73" t="str">
        <f t="shared" si="4"/>
        <v>1st</v>
      </c>
      <c r="AF28" s="19" t="str">
        <f>IFERROR(INDEX('Open 1'!B:F,MATCH(AH28,'Open 1'!F:F,0),1),"-")</f>
        <v>Brandi Pauling</v>
      </c>
      <c r="AG28" s="19" t="str">
        <f>IFERROR(INDEX('Open 1'!B:F,MATCH(AH28,'Open 1'!F:F,0),2),"-")</f>
        <v>Nike</v>
      </c>
      <c r="AH28" s="4">
        <f t="shared" ref="AH28:AH33" si="12">IFERROR(IF(SMALL($AA$2:$AA$286,AJ28)&lt;900,SMALL($AA$2:$AA$286,AJ28),"-"),"-")</f>
        <v>15.950000062999999</v>
      </c>
      <c r="AI28" s="213">
        <f>IF(AU4&gt;0,AU4,"")</f>
        <v>78</v>
      </c>
      <c r="AJ28">
        <v>1</v>
      </c>
      <c r="AK28" t="b">
        <f>IF(AH29="-","",(AH29-AH28)&lt;0.00001)</f>
        <v>0</v>
      </c>
      <c r="AL28" s="216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Baylee Schoenfelder</v>
      </c>
      <c r="C29" s="23" t="str">
        <f>IFERROR(Draw!C29,"")</f>
        <v>Ransom</v>
      </c>
      <c r="D29" s="60" t="s">
        <v>224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1000.000000028</v>
      </c>
      <c r="G29" s="107">
        <f t="shared" si="0"/>
        <v>1000.000000028</v>
      </c>
      <c r="H29" s="90" t="str">
        <f>IF(A29="yco",VLOOKUP(CONCATENATE(B29,C29),Youth!S:T,2,FALSE),IF(OR(AND(D29&gt;1,D29&lt;1050),D29="nt",D29="",D29="scratch"),"","Not valid"))</f>
        <v/>
      </c>
      <c r="M29" s="257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0"/>
      <c r="S29" s="215" t="str">
        <f t="shared" ref="S29:S31" si="13">IF(N29="Tie",AL35,"")</f>
        <v/>
      </c>
      <c r="T29" s="21" t="str">
        <f t="shared" si="1"/>
        <v>Baylee SchoenfelderRansom</v>
      </c>
      <c r="U29" s="109" t="str">
        <f t="shared" si="2"/>
        <v>nt</v>
      </c>
      <c r="W29" s="3" t="str">
        <f>IFERROR(VLOOKUP('Open 1'!F29,$AD$3:$AE$7,2,TRUE),"")</f>
        <v>4D</v>
      </c>
      <c r="X29" s="8" t="str">
        <f>IFERROR(IF(W29=$X$1,'Open 1'!F29,""),"")</f>
        <v/>
      </c>
      <c r="Y29" s="8" t="str">
        <f>IFERROR(IF(W29=$Y$1,'Open 1'!F29,""),"")</f>
        <v/>
      </c>
      <c r="Z29" s="8" t="str">
        <f>IFERROR(IF(W29=$Z$1,'Open 1'!F29,""),"")</f>
        <v/>
      </c>
      <c r="AA29" s="8">
        <f>IFERROR(IF($W29=$AA$1,'Open 1'!F29,""),"")</f>
        <v>1000.000000028</v>
      </c>
      <c r="AB29" s="8" t="str">
        <f>IFERROR(IF(W29=$AB$1,'Open 1'!F29,""),"")</f>
        <v/>
      </c>
      <c r="AC29" s="18" t="s">
        <v>21</v>
      </c>
      <c r="AD29" s="259"/>
      <c r="AE29" s="73" t="str">
        <f t="shared" si="4"/>
        <v>2nd</v>
      </c>
      <c r="AF29" s="19" t="str">
        <f>IFERROR(INDEX('Open 1'!B:F,MATCH(AH29,'Open 1'!F:F,0),1),"-")</f>
        <v>Alison Zacharias</v>
      </c>
      <c r="AG29" s="19" t="str">
        <f>IFERROR(INDEX('Open 1'!B:F,MATCH(AH29,'Open 1'!F:F,0),2),"-")</f>
        <v>Uno</v>
      </c>
      <c r="AH29" s="4">
        <f t="shared" si="12"/>
        <v>16.075000070999998</v>
      </c>
      <c r="AI29" s="213">
        <f>IF(AU5&gt;0,AU5,"")</f>
        <v>58.5</v>
      </c>
      <c r="AJ29">
        <v>2</v>
      </c>
      <c r="AK29" t="b">
        <f>OR(IFERROR((AH30-AH29)&lt;0.00001,"False"),IFERROR((AH29-AH28)&lt;0.00001,"False"))</f>
        <v>0</v>
      </c>
      <c r="AL29" s="216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 xml:space="preserve">Penny Schlagel </v>
      </c>
      <c r="C30" s="23" t="str">
        <f>IFERROR(Draw!C30,"")</f>
        <v>Venus</v>
      </c>
      <c r="D30" s="62">
        <v>14.741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14.741000029</v>
      </c>
      <c r="G30" s="107">
        <f t="shared" si="0"/>
        <v>14.741000029</v>
      </c>
      <c r="H30" s="90" t="str">
        <f>IF(A30="yco",VLOOKUP(CONCATENATE(B30,C30),Youth!S:T,2,FALSE),IF(OR(AND(D30&gt;1,D30&lt;1050),D30="nt",D30="",D30="scratch"),"","Not valid"))</f>
        <v/>
      </c>
      <c r="M30" s="257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0"/>
      <c r="S30" s="215" t="str">
        <f t="shared" si="13"/>
        <v/>
      </c>
      <c r="T30" s="21" t="str">
        <f t="shared" si="1"/>
        <v>Penny Schlagel Venus</v>
      </c>
      <c r="U30" s="109">
        <f t="shared" si="2"/>
        <v>14.741</v>
      </c>
      <c r="W30" s="3" t="str">
        <f>IFERROR(VLOOKUP('Open 1'!F30,$AD$3:$AE$7,2,TRUE),"")</f>
        <v>3D</v>
      </c>
      <c r="X30" s="8" t="str">
        <f>IFERROR(IF(W30=$X$1,'Open 1'!F30,""),"")</f>
        <v/>
      </c>
      <c r="Y30" s="8" t="str">
        <f>IFERROR(IF(W30=$Y$1,'Open 1'!F30,""),"")</f>
        <v/>
      </c>
      <c r="Z30" s="8">
        <f>IFERROR(IF(W30=$Z$1,'Open 1'!F30,""),"")</f>
        <v>14.741000029</v>
      </c>
      <c r="AA30" s="8" t="str">
        <f>IFERROR(IF($W30=$AA$1,'Open 1'!F30,""),"")</f>
        <v/>
      </c>
      <c r="AB30" s="8" t="str">
        <f>IFERROR(IF(W30=$AB$1,'Open 1'!F30,""),"")</f>
        <v/>
      </c>
      <c r="AC30" s="18" t="s">
        <v>24</v>
      </c>
      <c r="AD30" s="259"/>
      <c r="AE30" s="73" t="str">
        <f t="shared" si="4"/>
        <v>3rd</v>
      </c>
      <c r="AF30" s="19" t="str">
        <f>IFERROR(INDEX('Open 1'!B:F,MATCH(AH30,'Open 1'!F:F,0),1),"-")</f>
        <v>Mashell Bohenkamp</v>
      </c>
      <c r="AG30" s="19" t="str">
        <f>IFERROR(INDEX('Open 1'!B:F,MATCH(AH30,'Open 1'!F:F,0),2),"-")</f>
        <v>Darla</v>
      </c>
      <c r="AH30" s="4">
        <f t="shared" si="12"/>
        <v>16.168000079999999</v>
      </c>
      <c r="AI30" s="213">
        <f>IF(AU6&gt;0,AU6,"")</f>
        <v>39</v>
      </c>
      <c r="AJ30">
        <v>3</v>
      </c>
      <c r="AK30" t="b">
        <f>OR(IFERROR((AH31-AH30)&lt;0.00001,"False"),IFERROR((AH30-AH29)&lt;0.00001,"False"))</f>
        <v>0</v>
      </c>
      <c r="AL30" s="216" t="str">
        <f t="shared" ref="AL30" si="14">IF(AE30="Tie",IF((AH30-AH29)&lt;0.00001,(AU5+AU6)/2,IF((AH31-AH30)&lt;0.00001,(AU6+AU7)/2,"")),"")</f>
        <v/>
      </c>
      <c r="AM30" s="211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68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57"/>
      <c r="N31" s="37" t="str">
        <f>IF($K$13&lt;"4","",IF(AE37="Tie","Tie",AE37))</f>
        <v>-</v>
      </c>
      <c r="O31" s="26" t="str">
        <f>IF(N31="","",'Open 1'!AF37)</f>
        <v>-</v>
      </c>
      <c r="P31" s="26" t="str">
        <f>IF(O31="","",'Open 1'!AG37)</f>
        <v>-</v>
      </c>
      <c r="Q31" s="48" t="str">
        <f>IF(P31="","",'Open 1'!AH37)</f>
        <v>-</v>
      </c>
      <c r="R31" s="180"/>
      <c r="S31" s="215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59"/>
      <c r="AE31" s="73" t="str">
        <f t="shared" si="4"/>
        <v>4th</v>
      </c>
      <c r="AF31" s="19" t="str">
        <f>IFERROR(INDEX('Open 1'!B:F,MATCH(AH31,'Open 1'!F:F,0),1),"-")</f>
        <v>Jessica Brakke</v>
      </c>
      <c r="AG31" s="19" t="str">
        <f>IFERROR(INDEX('Open 1'!B:F,MATCH(AH31,'Open 1'!F:F,0),2),"-")</f>
        <v>Paint</v>
      </c>
      <c r="AH31" s="4">
        <f t="shared" si="12"/>
        <v>16.533000039000001</v>
      </c>
      <c r="AI31" s="213">
        <f>IF(AU7&gt;0,AU7,"")</f>
        <v>19.5</v>
      </c>
      <c r="AJ31">
        <v>4</v>
      </c>
      <c r="AK31" t="b">
        <f>OR(IFERROR((AH32-AH31)&lt;0.00001,"False"),IFERROR((AH31-AH30)&lt;0.00001,"False"))</f>
        <v>0</v>
      </c>
      <c r="AL31" s="216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Jodi Nelson</v>
      </c>
      <c r="C32" s="23" t="str">
        <f>IFERROR(Draw!C32,"")</f>
        <v>Simon</v>
      </c>
      <c r="D32" s="61">
        <v>14.037000000000001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14.037000031000002</v>
      </c>
      <c r="G32" s="107">
        <f t="shared" si="0"/>
        <v>14.037000031000002</v>
      </c>
      <c r="H32" s="90" t="str">
        <f>IF(A32="yco",VLOOKUP(CONCATENATE(B32,C32),Youth!S:T,2,FALSE),IF(OR(AND(D32&gt;1,D32&lt;1050),D32="nt",D32="",D32="scratch"),"","Not valid"))</f>
        <v/>
      </c>
      <c r="M32" s="258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5"/>
      <c r="S32" s="215" t="str">
        <f>IF(N32="Tie",AL38,"")</f>
        <v/>
      </c>
      <c r="T32" s="21" t="str">
        <f t="shared" si="1"/>
        <v>Jodi NelsonSimon</v>
      </c>
      <c r="U32" s="109">
        <f t="shared" si="2"/>
        <v>14.037000000000001</v>
      </c>
      <c r="W32" s="3" t="str">
        <f>IFERROR(VLOOKUP('Open 1'!F32,$AD$3:$AE$7,2,TRUE),"")</f>
        <v>1D</v>
      </c>
      <c r="X32" s="8">
        <f>IFERROR(IF(W32=$X$1,'Open 1'!F32,""),"")</f>
        <v>14.037000031000002</v>
      </c>
      <c r="Y32" s="8" t="str">
        <f>IFERROR(IF(W32=$Y$1,'Open 1'!F32,""),"")</f>
        <v/>
      </c>
      <c r="Z32" s="8" t="str">
        <f>IFERROR(IF(W32=$Z$1,'Open 1'!F32,""),"")</f>
        <v/>
      </c>
      <c r="AA32" s="8" t="str">
        <f>IFERROR(IF($W32=$AA$1,'Open 1'!F32,""),"")</f>
        <v/>
      </c>
      <c r="AB32" s="8" t="str">
        <f>IFERROR(IF(W32=$AB$1,'Open 1'!F32,""),"")</f>
        <v/>
      </c>
      <c r="AC32" s="18" t="s">
        <v>26</v>
      </c>
      <c r="AD32" s="259"/>
      <c r="AE32" s="73" t="str">
        <f t="shared" si="4"/>
        <v>5th</v>
      </c>
      <c r="AF32" s="19" t="str">
        <f>IFERROR(INDEX('Open 1'!B:F,MATCH(AH32,'Open 1'!F:F,0),1),"-")</f>
        <v>Belle Bond</v>
      </c>
      <c r="AG32" s="19" t="str">
        <f>IFERROR(INDEX('Open 1'!B:F,MATCH(AH32,'Open 1'!F:F,0),2),"-")</f>
        <v>Horse</v>
      </c>
      <c r="AH32" s="4">
        <f t="shared" si="12"/>
        <v>16.559000083000001</v>
      </c>
      <c r="AI32" s="213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6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Tianna Doppenberg</v>
      </c>
      <c r="C33" s="23" t="str">
        <f>IFERROR(Draw!C33,"")</f>
        <v>Vegas</v>
      </c>
      <c r="D33" s="60">
        <v>15.099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15.099000032000001</v>
      </c>
      <c r="G33" s="107">
        <f t="shared" si="0"/>
        <v>15.099000032000001</v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>Tianna DoppenbergVegas</v>
      </c>
      <c r="U33" s="109">
        <f t="shared" si="2"/>
        <v>15.099</v>
      </c>
      <c r="W33" s="3" t="str">
        <f>IFERROR(VLOOKUP('Open 1'!F33,$AD$3:$AE$7,2,TRUE),"")</f>
        <v>3D</v>
      </c>
      <c r="X33" s="8" t="str">
        <f>IFERROR(IF(W33=$X$1,'Open 1'!F33,""),"")</f>
        <v/>
      </c>
      <c r="Y33" s="8" t="str">
        <f>IFERROR(IF(W33=$Y$1,'Open 1'!F33,""),"")</f>
        <v/>
      </c>
      <c r="Z33" s="8">
        <f>IFERROR(IF(W33=$Z$1,'Open 1'!F33,""),"")</f>
        <v>15.099000032000001</v>
      </c>
      <c r="AA33" s="8" t="str">
        <f>IFERROR(IF($W33=$AA$1,'Open 1'!F33,""),"")</f>
        <v/>
      </c>
      <c r="AB33" s="8" t="str">
        <f>IFERROR(IF(W33=$AB$1,'Open 1'!F33,""),"")</f>
        <v/>
      </c>
      <c r="AC33" s="18" t="s">
        <v>82</v>
      </c>
      <c r="AD33" s="6"/>
      <c r="AE33" s="73" t="str">
        <f t="shared" si="4"/>
        <v>6th</v>
      </c>
      <c r="AF33" s="19" t="str">
        <f>IFERROR(INDEX('Open 1'!B:F,MATCH(AH33,'Open 1'!F:F,0),1),"-")</f>
        <v>Kaylee Hieronimus</v>
      </c>
      <c r="AG33" s="19" t="str">
        <f>IFERROR(INDEX('Open 1'!B:F,MATCH(AH33,'Open 1'!F:F,0),2),"-")</f>
        <v>BW Double Take Dash</v>
      </c>
      <c r="AH33" s="4">
        <f t="shared" si="12"/>
        <v>18.227000013000001</v>
      </c>
      <c r="AI33" s="177"/>
      <c r="AJ33">
        <v>6</v>
      </c>
      <c r="AK33"/>
      <c r="AL33" s="216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Londyn Mikkelson</v>
      </c>
      <c r="C34" s="23" t="str">
        <f>IFERROR(Draw!C34,"")</f>
        <v>Rosie</v>
      </c>
      <c r="D34" s="60">
        <v>14.824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14.824000032999999</v>
      </c>
      <c r="G34" s="107">
        <f t="shared" si="0"/>
        <v>14.824000032999999</v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Londyn MikkelsonRosie</v>
      </c>
      <c r="U34" s="109">
        <f t="shared" si="2"/>
        <v>14.824</v>
      </c>
      <c r="W34" s="3" t="str">
        <f>IFERROR(VLOOKUP('Open 1'!F34,$AD$3:$AE$7,2,TRUE),"")</f>
        <v>3D</v>
      </c>
      <c r="X34" s="8" t="str">
        <f>IFERROR(IF(W34=$X$1,'Open 1'!F34,""),"")</f>
        <v/>
      </c>
      <c r="Y34" s="8" t="str">
        <f>IFERROR(IF(W34=$Y$1,'Open 1'!F34,""),"")</f>
        <v/>
      </c>
      <c r="Z34" s="8">
        <f>IFERROR(IF(W34=$Z$1,'Open 1'!F34,""),"")</f>
        <v>14.824000032999999</v>
      </c>
      <c r="AA34" s="8" t="str">
        <f>IFERROR(IF($W34=$AA$1,'Open 1'!F34,""),"")</f>
        <v/>
      </c>
      <c r="AB34" s="8" t="str">
        <f>IFERROR(IF(W34=$AB$1,'Open 1'!F34,""),"")</f>
        <v/>
      </c>
      <c r="AC34" s="18" t="s">
        <v>20</v>
      </c>
      <c r="AD34" s="259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7"/>
      <c r="AJ34">
        <v>1</v>
      </c>
      <c r="AK34" t="str">
        <f>IF(AH35="-","",(AH35-AH34)&lt;0.00001)</f>
        <v/>
      </c>
      <c r="AL34" s="216"/>
    </row>
    <row r="35" spans="1:38">
      <c r="A35" s="22">
        <f>IF(B35="","",Draw!A35)</f>
        <v>29</v>
      </c>
      <c r="B35" s="23" t="str">
        <f>IFERROR(Draw!B35,"")</f>
        <v>Tessa Bucher</v>
      </c>
      <c r="C35" s="23" t="str">
        <f>IFERROR(Draw!C35,"")</f>
        <v>Destiny</v>
      </c>
      <c r="D35" s="60">
        <v>15.331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15.331000033999999</v>
      </c>
      <c r="G35" s="107">
        <f t="shared" si="0"/>
        <v>15.331000033999999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Tessa BucherDestiny</v>
      </c>
      <c r="U35" s="109">
        <f t="shared" si="2"/>
        <v>15.331</v>
      </c>
      <c r="W35" s="3" t="str">
        <f>IFERROR(VLOOKUP('Open 1'!F35,$AD$3:$AE$7,2,TRUE),"")</f>
        <v>3D</v>
      </c>
      <c r="X35" s="8" t="str">
        <f>IFERROR(IF(W35=$X$1,'Open 1'!F35,""),"")</f>
        <v/>
      </c>
      <c r="Y35" s="8" t="str">
        <f>IFERROR(IF(W35=$Y$1,'Open 1'!F35,""),"")</f>
        <v/>
      </c>
      <c r="Z35" s="8">
        <f>IFERROR(IF(W35=$Z$1,'Open 1'!F35,""),"")</f>
        <v>15.331000033999999</v>
      </c>
      <c r="AA35" s="8" t="str">
        <f>IFERROR(IF($W35=$AA$1,'Open 1'!F35,""),"")</f>
        <v/>
      </c>
      <c r="AB35" s="8" t="str">
        <f>IFERROR(IF(W35=$AB$1,'Open 1'!F35,""),"")</f>
        <v/>
      </c>
      <c r="AC35" s="18" t="s">
        <v>21</v>
      </c>
      <c r="AD35" s="259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7"/>
      <c r="AJ35">
        <v>2</v>
      </c>
      <c r="AK35" t="b">
        <f>OR(IFERROR((AH36-AH35)&lt;0.00001,"False"),IFERROR((AH35-AH34)&lt;0.00001,"False"))</f>
        <v>0</v>
      </c>
      <c r="AL35" s="216"/>
    </row>
    <row r="36" spans="1:38">
      <c r="A36" s="22">
        <f>IF(B36="","",Draw!A36)</f>
        <v>30</v>
      </c>
      <c r="B36" s="23" t="str">
        <f>IFERROR(Draw!B36,"")</f>
        <v>Cadence Magnuson</v>
      </c>
      <c r="C36" s="23" t="str">
        <f>IFERROR(Draw!C36,"")</f>
        <v>BW Dashin and Cashin</v>
      </c>
      <c r="D36" s="62">
        <v>913.77700000000004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913.77700003500001</v>
      </c>
      <c r="G36" s="107">
        <f t="shared" si="0"/>
        <v>913.77700003500001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Cadence MagnusonBW Dashin and Cashin</v>
      </c>
      <c r="U36" s="109">
        <f t="shared" si="2"/>
        <v>913.77700000000004</v>
      </c>
      <c r="W36" s="3" t="str">
        <f>IFERROR(VLOOKUP('Open 1'!F36,$AD$3:$AE$7,2,TRUE),"")</f>
        <v>4D</v>
      </c>
      <c r="X36" s="8" t="str">
        <f>IFERROR(IF(W36=$X$1,'Open 1'!F36,""),"")</f>
        <v/>
      </c>
      <c r="Y36" s="8" t="str">
        <f>IFERROR(IF(W36=$Y$1,'Open 1'!F36,""),"")</f>
        <v/>
      </c>
      <c r="Z36" s="8" t="str">
        <f>IFERROR(IF(W36=$Z$1,'Open 1'!F36,""),"")</f>
        <v/>
      </c>
      <c r="AA36" s="8">
        <f>IFERROR(IF($W36=$AA$1,'Open 1'!F36,""),"")</f>
        <v>913.77700003500001</v>
      </c>
      <c r="AB36" s="8" t="str">
        <f>IFERROR(IF(W36=$AB$1,'Open 1'!F36,""),"")</f>
        <v/>
      </c>
      <c r="AC36" s="18" t="s">
        <v>24</v>
      </c>
      <c r="AD36" s="259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7"/>
      <c r="AJ36">
        <v>3</v>
      </c>
      <c r="AK36" t="b">
        <f>OR(IFERROR((AH37-AH36)&lt;0.00001,"False"),IFERROR((AH36-AH35)&lt;0.00001,"False"))</f>
        <v>0</v>
      </c>
      <c r="AL36" s="216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68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59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7"/>
      <c r="AJ37">
        <v>4</v>
      </c>
      <c r="AK37" t="b">
        <f>OR(IFERROR((AH38-AH37)&lt;0.00001,"False"),IFERROR((AH37-AH36)&lt;0.00001,"False"))</f>
        <v>0</v>
      </c>
      <c r="AL37" s="216"/>
    </row>
    <row r="38" spans="1:38" ht="16.5" thickBot="1">
      <c r="A38" s="22">
        <f>IF(B38="","",Draw!A38)</f>
        <v>31</v>
      </c>
      <c r="B38" s="23" t="str">
        <f>IFERROR(Draw!B38,"")</f>
        <v>Alison Zacharias</v>
      </c>
      <c r="C38" s="23" t="str">
        <f>IFERROR(Draw!C38,"")</f>
        <v>Willow</v>
      </c>
      <c r="D38" s="59">
        <v>14.355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14.355000037</v>
      </c>
      <c r="G38" s="107">
        <f t="shared" si="0"/>
        <v>14.355000037</v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>Alison ZachariasWillow</v>
      </c>
      <c r="U38" s="109">
        <f t="shared" si="2"/>
        <v>14.355</v>
      </c>
      <c r="W38" s="3" t="str">
        <f>IFERROR(VLOOKUP('Open 1'!F38,$AD$3:$AE$7,2,TRUE),"")</f>
        <v>2D</v>
      </c>
      <c r="X38" s="8" t="str">
        <f>IFERROR(IF(W38=$X$1,'Open 1'!F38,""),"")</f>
        <v/>
      </c>
      <c r="Y38" s="8">
        <f>IFERROR(IF(W38=$Y$1,'Open 1'!F38,""),"")</f>
        <v>14.355000037</v>
      </c>
      <c r="Z38" s="8" t="str">
        <f>IFERROR(IF(W38=$Z$1,'Open 1'!F38,""),"")</f>
        <v/>
      </c>
      <c r="AA38" s="8" t="str">
        <f>IFERROR(IF($W38=$AA$1,'Open 1'!F38,""),"")</f>
        <v/>
      </c>
      <c r="AB38" s="8" t="str">
        <f>IFERROR(IF(W38=$AB$1,'Open 1'!F38,""),"")</f>
        <v/>
      </c>
      <c r="AC38" s="18" t="s">
        <v>26</v>
      </c>
      <c r="AD38" s="260"/>
      <c r="AE38" s="208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78"/>
      <c r="AJ38">
        <v>5</v>
      </c>
      <c r="AK38" t="b">
        <f>OR(IFERROR((AH39-AH38)&lt;0.00001,"False"),IFERROR((AH38-AH37)&lt;0.00001,"False"))</f>
        <v>0</v>
      </c>
      <c r="AL38" s="216"/>
    </row>
    <row r="39" spans="1:38" ht="16.5" thickBot="1">
      <c r="A39" s="22">
        <f>IF(B39="","",Draw!A39)</f>
        <v>32</v>
      </c>
      <c r="B39" s="23" t="str">
        <f>IFERROR(Draw!B39,"")</f>
        <v xml:space="preserve">Jill Moody </v>
      </c>
      <c r="C39" s="23" t="str">
        <f>IFERROR(Draw!C39,"")</f>
        <v>Tanya</v>
      </c>
      <c r="D39" s="60">
        <v>13.802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13.802000037999999</v>
      </c>
      <c r="G39" s="107">
        <f t="shared" si="0"/>
        <v>13.802000037999999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Jill Moody Tanya</v>
      </c>
      <c r="U39" s="109">
        <f t="shared" si="2"/>
        <v>13.802</v>
      </c>
      <c r="W39" s="3" t="str">
        <f>IFERROR(VLOOKUP('Open 1'!F39,$AD$3:$AE$7,2,TRUE),"")</f>
        <v>1D</v>
      </c>
      <c r="X39" s="8">
        <f>IFERROR(IF(W39=$X$1,'Open 1'!F39,""),"")</f>
        <v>13.802000037999999</v>
      </c>
      <c r="Y39" s="8" t="str">
        <f>IFERROR(IF(W39=$Y$1,'Open 1'!F39,""),"")</f>
        <v/>
      </c>
      <c r="Z39" s="8" t="str">
        <f>IFERROR(IF(W39=$Z$1,'Open 1'!F39,""),"")</f>
        <v/>
      </c>
      <c r="AA39" s="8" t="str">
        <f>IFERROR(IF($W39=$AA$1,'Open 1'!F39,""),"")</f>
        <v/>
      </c>
      <c r="AB39" s="8" t="str">
        <f>IFERROR(IF(W39=$AB$1,'Open 1'!F39,""),"")</f>
        <v/>
      </c>
      <c r="AC39" s="18" t="s">
        <v>82</v>
      </c>
      <c r="AD39"/>
      <c r="AE39" s="208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6"/>
    </row>
    <row r="40" spans="1:38">
      <c r="A40" s="22">
        <f>IF(B40="","",Draw!A40)</f>
        <v>33</v>
      </c>
      <c r="B40" s="23" t="str">
        <f>IFERROR(Draw!B40,"")</f>
        <v>Jessica Brakke</v>
      </c>
      <c r="C40" s="23" t="str">
        <f>IFERROR(Draw!C40,"")</f>
        <v>Paint</v>
      </c>
      <c r="D40" s="62">
        <v>16.533000000000001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16.533000039000001</v>
      </c>
      <c r="G40" s="107">
        <f t="shared" si="0"/>
        <v>16.533000039000001</v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>Jessica BrakkePaint</v>
      </c>
      <c r="U40" s="109">
        <f t="shared" si="2"/>
        <v>16.533000000000001</v>
      </c>
      <c r="W40" s="3" t="str">
        <f>IFERROR(VLOOKUP('Open 1'!F40,$AD$3:$AE$7,2,TRUE),"")</f>
        <v>4D</v>
      </c>
      <c r="X40" s="8" t="str">
        <f>IFERROR(IF(W40=$X$1,'Open 1'!F40,""),"")</f>
        <v/>
      </c>
      <c r="Y40" s="8" t="str">
        <f>IFERROR(IF(W40=$Y$1,'Open 1'!F40,""),"")</f>
        <v/>
      </c>
      <c r="Z40" s="8" t="str">
        <f>IFERROR(IF(W40=$Z$1,'Open 1'!F40,""),"")</f>
        <v/>
      </c>
      <c r="AA40" s="8">
        <f>IFERROR(IF($W40=$AA$1,'Open 1'!F40,""),"")</f>
        <v>16.533000039000001</v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Raelin Jurgens</v>
      </c>
      <c r="C41" s="23" t="str">
        <f>IFERROR(Draw!C41,"")</f>
        <v>Daisy</v>
      </c>
      <c r="D41" s="60">
        <v>15.103999999999999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15.104000039999999</v>
      </c>
      <c r="G41" s="107">
        <f t="shared" si="0"/>
        <v>15.104000039999999</v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Raelin JurgensDaisy</v>
      </c>
      <c r="U41" s="109">
        <f t="shared" si="2"/>
        <v>15.103999999999999</v>
      </c>
      <c r="W41" s="3" t="str">
        <f>IFERROR(VLOOKUP('Open 1'!F41,$AD$3:$AE$7,2,TRUE),"")</f>
        <v>3D</v>
      </c>
      <c r="X41" s="8" t="str">
        <f>IFERROR(IF(W41=$X$1,'Open 1'!F41,""),"")</f>
        <v/>
      </c>
      <c r="Y41" s="8" t="str">
        <f>IFERROR(IF(W41=$Y$1,'Open 1'!F41,""),"")</f>
        <v/>
      </c>
      <c r="Z41" s="8">
        <f>IFERROR(IF(W41=$Z$1,'Open 1'!F41,""),"")</f>
        <v>15.104000039999999</v>
      </c>
      <c r="AA41" s="8" t="str">
        <f>IFERROR(IF($W41=$AA$1,'Open 1'!F41,""),"")</f>
        <v/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 xml:space="preserve">Cheyenne Mortensen </v>
      </c>
      <c r="C42" s="23" t="str">
        <f>IFERROR(Draw!C42,"")</f>
        <v xml:space="preserve">Mesa </v>
      </c>
      <c r="D42" s="61" t="s">
        <v>224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1000.000000041</v>
      </c>
      <c r="G42" s="107">
        <f t="shared" si="0"/>
        <v>1000.000000041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 xml:space="preserve">Cheyenne Mortensen Mesa </v>
      </c>
      <c r="U42" s="109" t="str">
        <f t="shared" si="2"/>
        <v>nt</v>
      </c>
      <c r="W42" s="3" t="str">
        <f>IFERROR(VLOOKUP('Open 1'!F42,$AD$3:$AE$7,2,TRUE),"")</f>
        <v>4D</v>
      </c>
      <c r="X42" s="8" t="str">
        <f>IFERROR(IF(W42=$X$1,'Open 1'!F42,""),"")</f>
        <v/>
      </c>
      <c r="Y42" s="8" t="str">
        <f>IFERROR(IF(W42=$Y$1,'Open 1'!F42,""),"")</f>
        <v/>
      </c>
      <c r="Z42" s="8" t="str">
        <f>IFERROR(IF(W42=$Z$1,'Open 1'!F42,""),"")</f>
        <v/>
      </c>
      <c r="AA42" s="8">
        <f>IFERROR(IF($W42=$AA$1,'Open 1'!F42,""),"")</f>
        <v>1000.000000041</v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68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Kensey Allen</v>
      </c>
      <c r="C44" s="23" t="str">
        <f>IFERROR(Draw!C44,"")</f>
        <v>Snip</v>
      </c>
      <c r="D44" s="59">
        <v>13.866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13.866000043</v>
      </c>
      <c r="G44" s="107">
        <f t="shared" si="0"/>
        <v>13.866000043</v>
      </c>
      <c r="H44" s="90"/>
      <c r="T44" s="21" t="str">
        <f t="shared" si="1"/>
        <v>Kensey AllenSnip</v>
      </c>
      <c r="U44" s="109">
        <f t="shared" si="2"/>
        <v>13.866</v>
      </c>
      <c r="W44" s="3" t="str">
        <f>IFERROR(VLOOKUP('Open 1'!F44,$AD$3:$AE$7,2,TRUE),"")</f>
        <v>1D</v>
      </c>
      <c r="X44" s="8">
        <f>IFERROR(IF(W44=$X$1,'Open 1'!F44,""),"")</f>
        <v>13.866000043</v>
      </c>
      <c r="Y44" s="8" t="str">
        <f>IFERROR(IF(W44=$Y$1,'Open 1'!F44,""),"")</f>
        <v/>
      </c>
      <c r="Z44" s="8" t="str">
        <f>IFERROR(IF(W44=$Z$1,'Open 1'!F44,""),"")</f>
        <v/>
      </c>
      <c r="AA44" s="8" t="str">
        <f>IFERROR(IF($W44=$AA$1,'Open 1'!F44,""),"")</f>
        <v/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Sandy Highland</v>
      </c>
      <c r="C45" s="23" t="str">
        <f>IFERROR(Draw!C45,"")</f>
        <v>Beer Ticket</v>
      </c>
      <c r="D45" s="60">
        <v>14.428000000000001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14.428000044000001</v>
      </c>
      <c r="G45" s="107">
        <f t="shared" si="0"/>
        <v>14.428000044000001</v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Sandy HighlandBeer Ticket</v>
      </c>
      <c r="U45" s="109">
        <f t="shared" si="2"/>
        <v>14.428000000000001</v>
      </c>
      <c r="W45" s="3" t="str">
        <f>IFERROR(VLOOKUP('Open 1'!F45,$AD$3:$AE$7,2,TRUE),"")</f>
        <v>2D</v>
      </c>
      <c r="X45" s="8" t="str">
        <f>IFERROR(IF(W45=$X$1,'Open 1'!F45,""),"")</f>
        <v/>
      </c>
      <c r="Y45" s="8">
        <f>IFERROR(IF(W45=$Y$1,'Open 1'!F45,""),"")</f>
        <v>14.428000044000001</v>
      </c>
      <c r="Z45" s="8" t="str">
        <f>IFERROR(IF(W45=$Z$1,'Open 1'!F45,""),"")</f>
        <v/>
      </c>
      <c r="AA45" s="8" t="str">
        <f>IFERROR(IF($W45=$AA$1,'Open 1'!F45,""),"")</f>
        <v/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Carly Nelson</v>
      </c>
      <c r="C46" s="23" t="str">
        <f>IFERROR(Draw!C46,"")</f>
        <v>Rocky</v>
      </c>
      <c r="D46" s="60">
        <v>13.667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13.667000045</v>
      </c>
      <c r="G46" s="107">
        <f t="shared" si="0"/>
        <v>13.667000045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>Carly NelsonRocky</v>
      </c>
      <c r="U46" s="109">
        <f t="shared" si="2"/>
        <v>13.667</v>
      </c>
      <c r="W46" s="3" t="str">
        <f>IFERROR(VLOOKUP('Open 1'!F46,$AD$3:$AE$7,2,TRUE),"")</f>
        <v>1D</v>
      </c>
      <c r="X46" s="8">
        <f>IFERROR(IF(W46=$X$1,'Open 1'!F46,""),"")</f>
        <v>13.667000045</v>
      </c>
      <c r="Y46" s="8" t="str">
        <f>IFERROR(IF(W46=$Y$1,'Open 1'!F46,""),"")</f>
        <v/>
      </c>
      <c r="Z46" s="8" t="str">
        <f>IFERROR(IF(W46=$Z$1,'Open 1'!F46,""),"")</f>
        <v/>
      </c>
      <c r="AA46" s="8" t="str">
        <f>IFERROR(IF($W46=$AA$1,'Open 1'!F46,""),"")</f>
        <v/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>
        <f>IF(B47="","",Draw!A47)</f>
        <v>39</v>
      </c>
      <c r="B47" s="23" t="str">
        <f>IFERROR(Draw!B47,"")</f>
        <v>Maddie Vansurkam</v>
      </c>
      <c r="C47" s="23" t="str">
        <f>IFERROR(Draw!C47,"")</f>
        <v>Doc</v>
      </c>
      <c r="D47" s="60">
        <v>916.21699999999998</v>
      </c>
      <c r="E47" s="106">
        <v>4.6000000000000002E-8</v>
      </c>
      <c r="F47" s="107">
        <f>IF(INDEX('Enter Draw'!$B$3:$B$252,MATCH(CONCATENATE('Open 1'!B47,'Open 1'!C47),'Enter Draw'!$Z$3:$Z$252,0),1)="oy",4000+E47,IF(D47="scratch",3000+E47,IF(D47="nt",1000+E47,IF((D47+E47)&gt;5,D47+E47,""))))</f>
        <v>4000.000000046</v>
      </c>
      <c r="G47" s="107" t="str">
        <f t="shared" si="0"/>
        <v/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>Maddie VansurkamDoc</v>
      </c>
      <c r="U47" s="109">
        <f t="shared" si="2"/>
        <v>916.21699999999998</v>
      </c>
      <c r="W47" s="3" t="str">
        <f>IFERROR(VLOOKUP('Open 1'!F47,$AD$3:$AE$7,2,TRUE),"")</f>
        <v>4D</v>
      </c>
      <c r="X47" s="8" t="str">
        <f>IFERROR(IF(W47=$X$1,'Open 1'!F47,""),"")</f>
        <v/>
      </c>
      <c r="Y47" s="8" t="str">
        <f>IFERROR(IF(W47=$Y$1,'Open 1'!F47,""),"")</f>
        <v/>
      </c>
      <c r="Z47" s="8" t="str">
        <f>IFERROR(IF(W47=$Z$1,'Open 1'!F47,""),"")</f>
        <v/>
      </c>
      <c r="AA47" s="8">
        <f>IFERROR(IF($W47=$AA$1,'Open 1'!F47,""),"")</f>
        <v>4000.000000046</v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>
        <f>IF(B48="","",Draw!A48)</f>
        <v>40</v>
      </c>
      <c r="B48" s="23" t="str">
        <f>IFERROR(Draw!B48,"")</f>
        <v>Lauren Badgett</v>
      </c>
      <c r="C48" s="23" t="str">
        <f>IFERROR(Draw!C48,"")</f>
        <v>Saintly Olena</v>
      </c>
      <c r="D48" s="62">
        <v>15.385999999999999</v>
      </c>
      <c r="E48" s="106">
        <v>4.6999999999999997E-8</v>
      </c>
      <c r="F48" s="107">
        <f>IF(INDEX('Enter Draw'!$B$3:$B$252,MATCH(CONCATENATE('Open 1'!B48,'Open 1'!C48),'Enter Draw'!$Z$3:$Z$252,0),1)="oy",4000+E48,IF(D48="scratch",3000+E48,IF(D48="nt",1000+E48,IF((D48+E48)&gt;5,D48+E48,""))))</f>
        <v>15.386000047</v>
      </c>
      <c r="G48" s="107">
        <f t="shared" si="0"/>
        <v>15.386000047</v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>Lauren BadgettSaintly Olena</v>
      </c>
      <c r="U48" s="109">
        <f t="shared" si="2"/>
        <v>15.385999999999999</v>
      </c>
      <c r="W48" s="3" t="str">
        <f>IFERROR(VLOOKUP('Open 1'!F48,$AD$3:$AE$7,2,TRUE),"")</f>
        <v>3D</v>
      </c>
      <c r="X48" s="8" t="str">
        <f>IFERROR(IF(W48=$X$1,'Open 1'!F48,""),"")</f>
        <v/>
      </c>
      <c r="Y48" s="8" t="str">
        <f>IFERROR(IF(W48=$Y$1,'Open 1'!F48,""),"")</f>
        <v/>
      </c>
      <c r="Z48" s="8">
        <f>IFERROR(IF(W48=$Z$1,'Open 1'!F48,""),"")</f>
        <v>15.386000047</v>
      </c>
      <c r="AA48" s="8" t="str">
        <f>IFERROR(IF($W48=$AA$1,'Open 1'!F48,""),"")</f>
        <v/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68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>
        <f>IF(B50="","",Draw!A50)</f>
        <v>41</v>
      </c>
      <c r="B50" s="23" t="str">
        <f>IFERROR(Draw!B50,"")</f>
        <v>Lexy Leischner</v>
      </c>
      <c r="C50" s="23" t="str">
        <f>IFERROR(Draw!C50,"")</f>
        <v>Bug</v>
      </c>
      <c r="D50" s="59">
        <v>15.135</v>
      </c>
      <c r="E50" s="106">
        <v>4.9000000000000002E-8</v>
      </c>
      <c r="F50" s="107">
        <f>IF(INDEX('Enter Draw'!$B$3:$B$252,MATCH(CONCATENATE('Open 1'!B50,'Open 1'!C50),'Enter Draw'!$Z$3:$Z$252,0),1)="oy",4000+E50,IF(D50="scratch",3000+E50,IF(D50="nt",1000+E50,IF((D50+E50)&gt;5,D50+E50,""))))</f>
        <v>15.135000049</v>
      </c>
      <c r="G50" s="107">
        <f t="shared" si="0"/>
        <v>15.135000049</v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>Lexy LeischnerBug</v>
      </c>
      <c r="U50" s="109">
        <f t="shared" si="2"/>
        <v>15.135</v>
      </c>
      <c r="W50" s="3" t="str">
        <f>IFERROR(VLOOKUP('Open 1'!F50,$AD$3:$AE$7,2,TRUE),"")</f>
        <v>3D</v>
      </c>
      <c r="X50" s="8" t="str">
        <f>IFERROR(IF(W50=$X$1,'Open 1'!F50,""),"")</f>
        <v/>
      </c>
      <c r="Y50" s="8" t="str">
        <f>IFERROR(IF(W50=$Y$1,'Open 1'!F50,""),"")</f>
        <v/>
      </c>
      <c r="Z50" s="8">
        <f>IFERROR(IF(W50=$Z$1,'Open 1'!F50,""),"")</f>
        <v>15.135000049</v>
      </c>
      <c r="AA50" s="8" t="str">
        <f>IFERROR(IF($W50=$AA$1,'Open 1'!F50,""),"")</f>
        <v/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>
        <f>IF(B51="","",Draw!A51)</f>
        <v>42</v>
      </c>
      <c r="B51" s="23" t="str">
        <f>IFERROR(Draw!B51,"")</f>
        <v>Josey Fey</v>
      </c>
      <c r="C51" s="23" t="str">
        <f>IFERROR(Draw!C51,"")</f>
        <v>O So Country</v>
      </c>
      <c r="D51" s="60">
        <v>15.117000000000001</v>
      </c>
      <c r="E51" s="106">
        <v>4.9999999999999998E-8</v>
      </c>
      <c r="F51" s="107">
        <f>IF(INDEX('Enter Draw'!$B$3:$B$252,MATCH(CONCATENATE('Open 1'!B51,'Open 1'!C51),'Enter Draw'!$Z$3:$Z$252,0),1)="oy",4000+E51,IF(D51="scratch",3000+E51,IF(D51="nt",1000+E51,IF((D51+E51)&gt;5,D51+E51,""))))</f>
        <v>4000.0000000499999</v>
      </c>
      <c r="G51" s="107" t="str">
        <f t="shared" si="0"/>
        <v/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>Josey FeyO So Country</v>
      </c>
      <c r="U51" s="109">
        <f t="shared" si="2"/>
        <v>15.117000000000001</v>
      </c>
      <c r="W51" s="3" t="str">
        <f>IFERROR(VLOOKUP('Open 1'!F51,$AD$3:$AE$7,2,TRUE),"")</f>
        <v>4D</v>
      </c>
      <c r="X51" s="8" t="str">
        <f>IFERROR(IF(W51=$X$1,'Open 1'!F51,""),"")</f>
        <v/>
      </c>
      <c r="Y51" s="8" t="str">
        <f>IFERROR(IF(W51=$Y$1,'Open 1'!F51,""),"")</f>
        <v/>
      </c>
      <c r="Z51" s="8" t="str">
        <f>IFERROR(IF(W51=$Z$1,'Open 1'!F51,""),"")</f>
        <v/>
      </c>
      <c r="AA51" s="8">
        <f>IFERROR(IF($W51=$AA$1,'Open 1'!F51,""),"")</f>
        <v>4000.0000000499999</v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>
        <f>IF(B52="","",Draw!A52)</f>
        <v>43</v>
      </c>
      <c r="B52" s="23" t="str">
        <f>IFERROR(Draw!B52,"")</f>
        <v>Makayla Cross</v>
      </c>
      <c r="C52" s="23" t="str">
        <f>IFERROR(Draw!C52,"")</f>
        <v>Rio</v>
      </c>
      <c r="D52" s="60">
        <v>15.388999999999999</v>
      </c>
      <c r="E52" s="106">
        <v>5.1E-8</v>
      </c>
      <c r="F52" s="107">
        <f>IF(INDEX('Enter Draw'!$B$3:$B$252,MATCH(CONCATENATE('Open 1'!B52,'Open 1'!C52),'Enter Draw'!$Z$3:$Z$252,0),1)="oy",4000+E52,IF(D52="scratch",3000+E52,IF(D52="nt",1000+E52,IF((D52+E52)&gt;5,D52+E52,""))))</f>
        <v>15.389000051</v>
      </c>
      <c r="G52" s="107">
        <f t="shared" si="0"/>
        <v>15.389000051</v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>Makayla CrossRio</v>
      </c>
      <c r="U52" s="109">
        <f t="shared" si="2"/>
        <v>15.388999999999999</v>
      </c>
      <c r="W52" s="3" t="str">
        <f>IFERROR(VLOOKUP('Open 1'!F52,$AD$3:$AE$7,2,TRUE),"")</f>
        <v>3D</v>
      </c>
      <c r="X52" s="8" t="str">
        <f>IFERROR(IF(W52=$X$1,'Open 1'!F52,""),"")</f>
        <v/>
      </c>
      <c r="Y52" s="8" t="str">
        <f>IFERROR(IF(W52=$Y$1,'Open 1'!F52,""),"")</f>
        <v/>
      </c>
      <c r="Z52" s="8">
        <f>IFERROR(IF(W52=$Z$1,'Open 1'!F52,""),"")</f>
        <v>15.389000051</v>
      </c>
      <c r="AA52" s="8" t="str">
        <f>IFERROR(IF($W52=$AA$1,'Open 1'!F52,""),"")</f>
        <v/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>
        <f>IF(B53="","",Draw!A53)</f>
        <v>44</v>
      </c>
      <c r="B53" s="23" t="str">
        <f>IFERROR(Draw!B53,"")</f>
        <v>Brooke Braskamp</v>
      </c>
      <c r="C53" s="23" t="str">
        <f>IFERROR(Draw!C53,"")</f>
        <v>Firefly</v>
      </c>
      <c r="D53" s="60">
        <v>15.09</v>
      </c>
      <c r="E53" s="106">
        <v>5.2000000000000002E-8</v>
      </c>
      <c r="F53" s="107">
        <f>IF(INDEX('Enter Draw'!$B$3:$B$252,MATCH(CONCATENATE('Open 1'!B53,'Open 1'!C53),'Enter Draw'!$Z$3:$Z$252,0),1)="oy",4000+E53,IF(D53="scratch",3000+E53,IF(D53="nt",1000+E53,IF((D53+E53)&gt;5,D53+E53,""))))</f>
        <v>15.090000052000001</v>
      </c>
      <c r="G53" s="107">
        <f t="shared" si="0"/>
        <v>15.090000052000001</v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>Brooke BraskampFirefly</v>
      </c>
      <c r="U53" s="109">
        <f t="shared" si="2"/>
        <v>15.09</v>
      </c>
      <c r="W53" s="3" t="str">
        <f>IFERROR(VLOOKUP('Open 1'!F53,$AD$3:$AE$7,2,TRUE),"")</f>
        <v>3D</v>
      </c>
      <c r="X53" s="8" t="str">
        <f>IFERROR(IF(W53=$X$1,'Open 1'!F53,""),"")</f>
        <v/>
      </c>
      <c r="Y53" s="8" t="str">
        <f>IFERROR(IF(W53=$Y$1,'Open 1'!F53,""),"")</f>
        <v/>
      </c>
      <c r="Z53" s="8">
        <f>IFERROR(IF(W53=$Z$1,'Open 1'!F53,""),"")</f>
        <v>15.090000052000001</v>
      </c>
      <c r="AA53" s="8" t="str">
        <f>IFERROR(IF($W53=$AA$1,'Open 1'!F53,""),"")</f>
        <v/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>
        <f>IF(B54="","",Draw!A54)</f>
        <v>45</v>
      </c>
      <c r="B54" s="23" t="str">
        <f>IFERROR(Draw!B54,"")</f>
        <v>Sindi Jandreau</v>
      </c>
      <c r="C54" s="23" t="str">
        <f>IFERROR(Draw!C54,"")</f>
        <v>Gringo</v>
      </c>
      <c r="D54" s="62">
        <v>914.60900000000004</v>
      </c>
      <c r="E54" s="106">
        <v>5.2999999999999998E-8</v>
      </c>
      <c r="F54" s="107">
        <f>IF(INDEX('Enter Draw'!$B$3:$B$252,MATCH(CONCATENATE('Open 1'!B54,'Open 1'!C54),'Enter Draw'!$Z$3:$Z$252,0),1)="oy",4000+E54,IF(D54="scratch",3000+E54,IF(D54="nt",1000+E54,IF((D54+E54)&gt;5,D54+E54,""))))</f>
        <v>914.60900005300005</v>
      </c>
      <c r="G54" s="107">
        <f t="shared" si="0"/>
        <v>914.60900005300005</v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>Sindi JandreauGringo</v>
      </c>
      <c r="U54" s="109">
        <f t="shared" si="2"/>
        <v>914.60900000000004</v>
      </c>
      <c r="W54" s="3" t="str">
        <f>IFERROR(VLOOKUP('Open 1'!F54,$AD$3:$AE$7,2,TRUE),"")</f>
        <v>4D</v>
      </c>
      <c r="X54" s="8" t="str">
        <f>IFERROR(IF(W54=$X$1,'Open 1'!F54,""),"")</f>
        <v/>
      </c>
      <c r="Y54" s="8" t="str">
        <f>IFERROR(IF(W54=$Y$1,'Open 1'!F54,""),"")</f>
        <v/>
      </c>
      <c r="Z54" s="8" t="str">
        <f>IFERROR(IF(W54=$Z$1,'Open 1'!F54,""),"")</f>
        <v/>
      </c>
      <c r="AA54" s="8">
        <f>IFERROR(IF($W54=$AA$1,'Open 1'!F54,""),"")</f>
        <v>914.60900005300005</v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68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>
        <f>IF(B56="","",Draw!A56)</f>
        <v>46</v>
      </c>
      <c r="B56" s="23" t="str">
        <f>IFERROR(Draw!B56,"")</f>
        <v>Kami Eilers</v>
      </c>
      <c r="C56" s="23" t="str">
        <f>IFERROR(Draw!C56,"")</f>
        <v>Dancers Red Comet</v>
      </c>
      <c r="D56" s="61">
        <v>14.994999999999999</v>
      </c>
      <c r="E56" s="106">
        <v>5.5000000000000003E-8</v>
      </c>
      <c r="F56" s="107">
        <f>IF(INDEX('Enter Draw'!$B$3:$B$252,MATCH(CONCATENATE('Open 1'!B56,'Open 1'!C56),'Enter Draw'!$Z$3:$Z$252,0),1)="oy",4000+E56,IF(D56="scratch",3000+E56,IF(D56="nt",1000+E56,IF((D56+E56)&gt;5,D56+E56,""))))</f>
        <v>14.995000054999998</v>
      </c>
      <c r="G56" s="107">
        <f t="shared" si="0"/>
        <v>14.995000054999998</v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>Kami EilersDancers Red Comet</v>
      </c>
      <c r="U56" s="109">
        <f t="shared" si="2"/>
        <v>14.994999999999999</v>
      </c>
      <c r="W56" s="3" t="str">
        <f>IFERROR(VLOOKUP('Open 1'!F56,$AD$3:$AE$7,2,TRUE),"")</f>
        <v>3D</v>
      </c>
      <c r="X56" s="8" t="str">
        <f>IFERROR(IF(W56=$X$1,'Open 1'!F56,""),"")</f>
        <v/>
      </c>
      <c r="Y56" s="8" t="str">
        <f>IFERROR(IF(W56=$Y$1,'Open 1'!F56,""),"")</f>
        <v/>
      </c>
      <c r="Z56" s="8">
        <f>IFERROR(IF(W56=$Z$1,'Open 1'!F56,""),"")</f>
        <v>14.995000054999998</v>
      </c>
      <c r="AA56" s="8" t="str">
        <f>IFERROR(IF($W56=$AA$1,'Open 1'!F56,""),"")</f>
        <v/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>
        <f>IF(B57="","",Draw!A57)</f>
        <v>47</v>
      </c>
      <c r="B57" s="23" t="str">
        <f>IFERROR(Draw!B57,"")</f>
        <v>Cassie Melbrech</v>
      </c>
      <c r="C57" s="23" t="str">
        <f>IFERROR(Draw!C57,"")</f>
        <v>reyted</v>
      </c>
      <c r="D57" s="60">
        <v>14.331</v>
      </c>
      <c r="E57" s="106">
        <v>5.5999999999999999E-8</v>
      </c>
      <c r="F57" s="107">
        <f>IF(INDEX('Enter Draw'!$B$3:$B$252,MATCH(CONCATENATE('Open 1'!B57,'Open 1'!C57),'Enter Draw'!$Z$3:$Z$252,0),1)="oy",4000+E57,IF(D57="scratch",3000+E57,IF(D57="nt",1000+E57,IF((D57+E57)&gt;5,D57+E57,""))))</f>
        <v>14.331000055999999</v>
      </c>
      <c r="G57" s="107">
        <f t="shared" si="0"/>
        <v>14.331000055999999</v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>Cassie Melbrechreyted</v>
      </c>
      <c r="U57" s="109">
        <f t="shared" si="2"/>
        <v>14.331</v>
      </c>
      <c r="W57" s="3" t="str">
        <f>IFERROR(VLOOKUP('Open 1'!F57,$AD$3:$AE$7,2,TRUE),"")</f>
        <v>2D</v>
      </c>
      <c r="X57" s="8" t="str">
        <f>IFERROR(IF(W57=$X$1,'Open 1'!F57,""),"")</f>
        <v/>
      </c>
      <c r="Y57" s="8">
        <f>IFERROR(IF(W57=$Y$1,'Open 1'!F57,""),"")</f>
        <v>14.331000055999999</v>
      </c>
      <c r="Z57" s="8" t="str">
        <f>IFERROR(IF(W57=$Z$1,'Open 1'!F57,""),"")</f>
        <v/>
      </c>
      <c r="AA57" s="8" t="str">
        <f>IFERROR(IF($W57=$AA$1,'Open 1'!F57,""),"")</f>
        <v/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>
        <f>IF(B58="","",Draw!A58)</f>
        <v>48</v>
      </c>
      <c r="B58" s="23" t="str">
        <f>IFERROR(Draw!B58,"")</f>
        <v>Makenzee Kruger</v>
      </c>
      <c r="C58" s="23" t="str">
        <f>IFERROR(Draw!C58,"")</f>
        <v>Rein</v>
      </c>
      <c r="D58" s="59">
        <v>14.939</v>
      </c>
      <c r="E58" s="106">
        <v>5.7000000000000001E-8</v>
      </c>
      <c r="F58" s="107">
        <f>IF(INDEX('Enter Draw'!$B$3:$B$252,MATCH(CONCATENATE('Open 1'!B58,'Open 1'!C58),'Enter Draw'!$Z$3:$Z$252,0),1)="oy",4000+E58,IF(D58="scratch",3000+E58,IF(D58="nt",1000+E58,IF((D58+E58)&gt;5,D58+E58,""))))</f>
        <v>4000.0000000569999</v>
      </c>
      <c r="G58" s="107" t="str">
        <f t="shared" si="0"/>
        <v/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>Makenzee KrugerRein</v>
      </c>
      <c r="U58" s="109">
        <f t="shared" si="2"/>
        <v>14.939</v>
      </c>
      <c r="W58" s="3" t="str">
        <f>IFERROR(VLOOKUP('Open 1'!F58,$AD$3:$AE$7,2,TRUE),"")</f>
        <v>4D</v>
      </c>
      <c r="X58" s="8" t="str">
        <f>IFERROR(IF(W58=$X$1,'Open 1'!F58,""),"")</f>
        <v/>
      </c>
      <c r="Y58" s="8" t="str">
        <f>IFERROR(IF(W58=$Y$1,'Open 1'!F58,""),"")</f>
        <v/>
      </c>
      <c r="Z58" s="8" t="str">
        <f>IFERROR(IF(W58=$Z$1,'Open 1'!F58,""),"")</f>
        <v/>
      </c>
      <c r="AA58" s="8">
        <f>IFERROR(IF($W58=$AA$1,'Open 1'!F58,""),"")</f>
        <v>4000.0000000569999</v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>
        <f>IF(B59="","",Draw!A59)</f>
        <v>49</v>
      </c>
      <c r="B59" s="23" t="str">
        <f>IFERROR(Draw!B59,"")</f>
        <v>Mike Boomgarden</v>
      </c>
      <c r="C59" s="23" t="str">
        <f>IFERROR(Draw!C59,"")</f>
        <v>Peanut</v>
      </c>
      <c r="D59" s="60">
        <v>14.518000000000001</v>
      </c>
      <c r="E59" s="106">
        <v>5.8000000000000003E-8</v>
      </c>
      <c r="F59" s="107">
        <f>IF(INDEX('Enter Draw'!$B$3:$B$252,MATCH(CONCATENATE('Open 1'!B59,'Open 1'!C59),'Enter Draw'!$Z$3:$Z$252,0),1)="oy",4000+E59,IF(D59="scratch",3000+E59,IF(D59="nt",1000+E59,IF((D59+E59)&gt;5,D59+E59,""))))</f>
        <v>14.518000058</v>
      </c>
      <c r="G59" s="107">
        <f t="shared" si="0"/>
        <v>14.518000058</v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>Mike BoomgardenPeanut</v>
      </c>
      <c r="U59" s="109">
        <f t="shared" si="2"/>
        <v>14.518000000000001</v>
      </c>
      <c r="W59" s="3" t="str">
        <f>IFERROR(VLOOKUP('Open 1'!F59,$AD$3:$AE$7,2,TRUE),"")</f>
        <v>2D</v>
      </c>
      <c r="X59" s="8" t="str">
        <f>IFERROR(IF(W59=$X$1,'Open 1'!F59,""),"")</f>
        <v/>
      </c>
      <c r="Y59" s="8">
        <f>IFERROR(IF(W59=$Y$1,'Open 1'!F59,""),"")</f>
        <v>14.518000058</v>
      </c>
      <c r="Z59" s="8" t="str">
        <f>IFERROR(IF(W59=$Z$1,'Open 1'!F59,""),"")</f>
        <v/>
      </c>
      <c r="AA59" s="8" t="str">
        <f>IFERROR(IF($W59=$AA$1,'Open 1'!F59,""),"")</f>
        <v/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>
        <f>IF(B60="","",Draw!A60)</f>
        <v>50</v>
      </c>
      <c r="B60" s="23" t="str">
        <f>IFERROR(Draw!B60,"")</f>
        <v>Anne Aamot</v>
      </c>
      <c r="C60" s="23" t="str">
        <f>IFERROR(Draw!C60,"")</f>
        <v>Devilina</v>
      </c>
      <c r="D60" s="62">
        <v>15.53</v>
      </c>
      <c r="E60" s="106">
        <v>5.8999999999999999E-8</v>
      </c>
      <c r="F60" s="107">
        <f>IF(INDEX('Enter Draw'!$B$3:$B$252,MATCH(CONCATENATE('Open 1'!B60,'Open 1'!C60),'Enter Draw'!$Z$3:$Z$252,0),1)="oy",4000+E60,IF(D60="scratch",3000+E60,IF(D60="nt",1000+E60,IF((D60+E60)&gt;5,D60+E60,""))))</f>
        <v>15.530000058999999</v>
      </c>
      <c r="G60" s="107">
        <f t="shared" si="0"/>
        <v>15.530000058999999</v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>Anne AamotDevilina</v>
      </c>
      <c r="U60" s="109">
        <f t="shared" si="2"/>
        <v>15.53</v>
      </c>
      <c r="W60" s="3" t="str">
        <f>IFERROR(VLOOKUP('Open 1'!F60,$AD$3:$AE$7,2,TRUE),"")</f>
        <v>3D</v>
      </c>
      <c r="X60" s="8" t="str">
        <f>IFERROR(IF(W60=$X$1,'Open 1'!F60,""),"")</f>
        <v/>
      </c>
      <c r="Y60" s="8" t="str">
        <f>IFERROR(IF(W60=$Y$1,'Open 1'!F60,""),"")</f>
        <v/>
      </c>
      <c r="Z60" s="8">
        <f>IFERROR(IF(W60=$Z$1,'Open 1'!F60,""),"")</f>
        <v>15.530000058999999</v>
      </c>
      <c r="AA60" s="8" t="str">
        <f>IFERROR(IF($W60=$AA$1,'Open 1'!F60,""),"")</f>
        <v/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68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>
        <f>IF(B62="","",Draw!A62)</f>
        <v>51</v>
      </c>
      <c r="B62" s="23" t="str">
        <f>IFERROR(Draw!B62,"")</f>
        <v>Emily Kruger</v>
      </c>
      <c r="C62" s="23" t="str">
        <f>IFERROR(Draw!C62,"")</f>
        <v>French Iced Stella</v>
      </c>
      <c r="D62" s="59">
        <v>14.641</v>
      </c>
      <c r="E62" s="106">
        <v>6.1000000000000004E-8</v>
      </c>
      <c r="F62" s="107">
        <f>IF(INDEX('Enter Draw'!$B$3:$B$252,MATCH(CONCATENATE('Open 1'!B62,'Open 1'!C62),'Enter Draw'!$Z$3:$Z$252,0),1)="oy",4000+E62,IF(D62="scratch",3000+E62,IF(D62="nt",1000+E62,IF((D62+E62)&gt;5,D62+E62,""))))</f>
        <v>14.641000061</v>
      </c>
      <c r="G62" s="107">
        <f t="shared" si="0"/>
        <v>14.641000061</v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>Emily KrugerFrench Iced Stella</v>
      </c>
      <c r="U62" s="109">
        <f t="shared" si="2"/>
        <v>14.641</v>
      </c>
      <c r="W62" s="3" t="str">
        <f>IFERROR(VLOOKUP('Open 1'!F62,$AD$3:$AE$7,2,TRUE),"")</f>
        <v>2D</v>
      </c>
      <c r="X62" s="8" t="str">
        <f>IFERROR(IF(W62=$X$1,'Open 1'!F62,""),"")</f>
        <v/>
      </c>
      <c r="Y62" s="8">
        <f>IFERROR(IF(W62=$Y$1,'Open 1'!F62,""),"")</f>
        <v>14.641000061</v>
      </c>
      <c r="Z62" s="8" t="str">
        <f>IFERROR(IF(W62=$Z$1,'Open 1'!F62,""),"")</f>
        <v/>
      </c>
      <c r="AA62" s="8" t="str">
        <f>IFERROR(IF($W62=$AA$1,'Open 1'!F62,""),"")</f>
        <v/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>
        <f>IF(B63="","",Draw!A63)</f>
        <v>52</v>
      </c>
      <c r="B63" s="23" t="str">
        <f>IFERROR(Draw!B63,"")</f>
        <v>Brenda Deters</v>
      </c>
      <c r="C63" s="23" t="str">
        <f>IFERROR(Draw!C63,"")</f>
        <v>Fantastic French Fling</v>
      </c>
      <c r="D63" s="60">
        <v>13.702</v>
      </c>
      <c r="E63" s="106">
        <v>6.1999999999999999E-8</v>
      </c>
      <c r="F63" s="107">
        <f>IF(INDEX('Enter Draw'!$B$3:$B$252,MATCH(CONCATENATE('Open 1'!B63,'Open 1'!C63),'Enter Draw'!$Z$3:$Z$252,0),1)="oy",4000+E63,IF(D63="scratch",3000+E63,IF(D63="nt",1000+E63,IF((D63+E63)&gt;5,D63+E63,""))))</f>
        <v>13.702000062</v>
      </c>
      <c r="G63" s="107">
        <f t="shared" si="0"/>
        <v>13.702000062</v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>Brenda DetersFantastic French Fling</v>
      </c>
      <c r="U63" s="109">
        <f t="shared" si="2"/>
        <v>13.702</v>
      </c>
      <c r="W63" s="3" t="str">
        <f>IFERROR(VLOOKUP('Open 1'!F63,$AD$3:$AE$7,2,TRUE),"")</f>
        <v>1D</v>
      </c>
      <c r="X63" s="8">
        <f>IFERROR(IF(W63=$X$1,'Open 1'!F63,""),"")</f>
        <v>13.702000062</v>
      </c>
      <c r="Y63" s="8" t="str">
        <f>IFERROR(IF(W63=$Y$1,'Open 1'!F63,""),"")</f>
        <v/>
      </c>
      <c r="Z63" s="8" t="str">
        <f>IFERROR(IF(W63=$Z$1,'Open 1'!F63,""),"")</f>
        <v/>
      </c>
      <c r="AA63" s="8" t="str">
        <f>IFERROR(IF($W63=$AA$1,'Open 1'!F63,""),"")</f>
        <v/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>
        <f>IF(B64="","",Draw!A64)</f>
        <v>53</v>
      </c>
      <c r="B64" s="23" t="str">
        <f>IFERROR(Draw!B64,"")</f>
        <v>Brandi Pauling</v>
      </c>
      <c r="C64" s="23" t="str">
        <f>IFERROR(Draw!C64,"")</f>
        <v>Nike</v>
      </c>
      <c r="D64" s="60">
        <v>15.95</v>
      </c>
      <c r="E64" s="106">
        <v>6.2999999999999995E-8</v>
      </c>
      <c r="F64" s="107">
        <f>IF(INDEX('Enter Draw'!$B$3:$B$252,MATCH(CONCATENATE('Open 1'!B64,'Open 1'!C64),'Enter Draw'!$Z$3:$Z$252,0),1)="oy",4000+E64,IF(D64="scratch",3000+E64,IF(D64="nt",1000+E64,IF((D64+E64)&gt;5,D64+E64,""))))</f>
        <v>15.950000062999999</v>
      </c>
      <c r="G64" s="107">
        <f t="shared" si="0"/>
        <v>15.950000062999999</v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>Brandi PaulingNike</v>
      </c>
      <c r="U64" s="109">
        <f t="shared" si="2"/>
        <v>15.95</v>
      </c>
      <c r="W64" s="3" t="str">
        <f>IFERROR(VLOOKUP('Open 1'!F64,$AD$3:$AE$7,2,TRUE),"")</f>
        <v>4D</v>
      </c>
      <c r="X64" s="8" t="str">
        <f>IFERROR(IF(W64=$X$1,'Open 1'!F64,""),"")</f>
        <v/>
      </c>
      <c r="Y64" s="8" t="str">
        <f>IFERROR(IF(W64=$Y$1,'Open 1'!F64,""),"")</f>
        <v/>
      </c>
      <c r="Z64" s="8" t="str">
        <f>IFERROR(IF(W64=$Z$1,'Open 1'!F64,""),"")</f>
        <v/>
      </c>
      <c r="AA64" s="8">
        <f>IFERROR(IF($W64=$AA$1,'Open 1'!F64,""),"")</f>
        <v>15.950000062999999</v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>
        <f>IF(B65="","",Draw!A65)</f>
        <v>54</v>
      </c>
      <c r="B65" s="23" t="str">
        <f>IFERROR(Draw!B65,"")</f>
        <v>Makayla Cross</v>
      </c>
      <c r="C65" s="23" t="str">
        <f>IFERROR(Draw!C65,"")</f>
        <v xml:space="preserve">Saint </v>
      </c>
      <c r="D65" s="60">
        <v>914.68700000000001</v>
      </c>
      <c r="E65" s="106">
        <v>6.4000000000000004E-8</v>
      </c>
      <c r="F65" s="107">
        <f>IF(INDEX('Enter Draw'!$B$3:$B$252,MATCH(CONCATENATE('Open 1'!B65,'Open 1'!C65),'Enter Draw'!$Z$3:$Z$252,0),1)="oy",4000+E65,IF(D65="scratch",3000+E65,IF(D65="nt",1000+E65,IF((D65+E65)&gt;5,D65+E65,""))))</f>
        <v>4000.0000000639998</v>
      </c>
      <c r="G65" s="107" t="str">
        <f t="shared" si="0"/>
        <v/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 xml:space="preserve">Makayla CrossSaint </v>
      </c>
      <c r="U65" s="109">
        <f t="shared" si="2"/>
        <v>914.68700000000001</v>
      </c>
      <c r="W65" s="3" t="str">
        <f>IFERROR(VLOOKUP('Open 1'!F65,$AD$3:$AE$7,2,TRUE),"")</f>
        <v>4D</v>
      </c>
      <c r="X65" s="8" t="str">
        <f>IFERROR(IF(W65=$X$1,'Open 1'!F65,""),"")</f>
        <v/>
      </c>
      <c r="Y65" s="8" t="str">
        <f>IFERROR(IF(W65=$Y$1,'Open 1'!F65,""),"")</f>
        <v/>
      </c>
      <c r="Z65" s="8" t="str">
        <f>IFERROR(IF(W65=$Z$1,'Open 1'!F65,""),"")</f>
        <v/>
      </c>
      <c r="AA65" s="8">
        <f>IFERROR(IF($W65=$AA$1,'Open 1'!F65,""),"")</f>
        <v>4000.0000000639998</v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>
        <f>IF(B66="","",Draw!A66)</f>
        <v>55</v>
      </c>
      <c r="B66" s="23" t="str">
        <f>IFERROR(Draw!B66,"")</f>
        <v>Carly Nelson</v>
      </c>
      <c r="C66" s="23" t="str">
        <f>IFERROR(Draw!C66,"")</f>
        <v>Vinny</v>
      </c>
      <c r="D66" s="61">
        <v>914.03</v>
      </c>
      <c r="E66" s="106">
        <v>6.5E-8</v>
      </c>
      <c r="F66" s="107">
        <f>IF(INDEX('Enter Draw'!$B$3:$B$252,MATCH(CONCATENATE('Open 1'!B66,'Open 1'!C66),'Enter Draw'!$Z$3:$Z$252,0),1)="oy",4000+E66,IF(D66="scratch",3000+E66,IF(D66="nt",1000+E66,IF((D66+E66)&gt;5,D66+E66,""))))</f>
        <v>914.03000006499997</v>
      </c>
      <c r="G66" s="107">
        <f t="shared" si="0"/>
        <v>914.03000006499997</v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>Carly NelsonVinny</v>
      </c>
      <c r="U66" s="109">
        <f t="shared" si="2"/>
        <v>914.03</v>
      </c>
      <c r="W66" s="3" t="str">
        <f>IFERROR(VLOOKUP('Open 1'!F66,$AD$3:$AE$7,2,TRUE),"")</f>
        <v>4D</v>
      </c>
      <c r="X66" s="8" t="str">
        <f>IFERROR(IF(W66=$X$1,'Open 1'!F66,""),"")</f>
        <v/>
      </c>
      <c r="Y66" s="8" t="str">
        <f>IFERROR(IF(W66=$Y$1,'Open 1'!F66,""),"")</f>
        <v/>
      </c>
      <c r="Z66" s="8" t="str">
        <f>IFERROR(IF(W66=$Z$1,'Open 1'!F66,""),"")</f>
        <v/>
      </c>
      <c r="AA66" s="8">
        <f>IFERROR(IF($W66=$AA$1,'Open 1'!F66,""),"")</f>
        <v>914.03000006499997</v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68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>
        <f>IF(B68="","",Draw!A68)</f>
        <v>56</v>
      </c>
      <c r="B68" s="23" t="str">
        <f>IFERROR(Draw!B68,"")</f>
        <v>Lee Ann Wheeler</v>
      </c>
      <c r="C68" s="23" t="str">
        <f>IFERROR(Draw!C68,"")</f>
        <v>TR Seekin n Streakin</v>
      </c>
      <c r="D68" s="59">
        <v>14.211</v>
      </c>
      <c r="E68" s="106">
        <v>6.7000000000000004E-8</v>
      </c>
      <c r="F68" s="107">
        <f>IF(INDEX('Enter Draw'!$B$3:$B$252,MATCH(CONCATENATE('Open 1'!B68,'Open 1'!C68),'Enter Draw'!$Z$3:$Z$252,0),1)="oy",4000+E68,IF(D68="scratch",3000+E68,IF(D68="nt",1000+E68,IF((D68+E68)&gt;5,D68+E68,""))))</f>
        <v>14.211000067000001</v>
      </c>
      <c r="G68" s="107">
        <f t="shared" si="16"/>
        <v>14.211000067000001</v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>Lee Ann WheelerTR Seekin n Streakin</v>
      </c>
      <c r="U68" s="109">
        <f t="shared" si="18"/>
        <v>14.211</v>
      </c>
      <c r="W68" s="3" t="str">
        <f>IFERROR(VLOOKUP('Open 1'!F68,$AD$3:$AE$7,2,TRUE),"")</f>
        <v>2D</v>
      </c>
      <c r="X68" s="8" t="str">
        <f>IFERROR(IF(W68=$X$1,'Open 1'!F68,""),"")</f>
        <v/>
      </c>
      <c r="Y68" s="8">
        <f>IFERROR(IF(W68=$Y$1,'Open 1'!F68,""),"")</f>
        <v>14.211000067000001</v>
      </c>
      <c r="Z68" s="8" t="str">
        <f>IFERROR(IF(W68=$Z$1,'Open 1'!F68,""),"")</f>
        <v/>
      </c>
      <c r="AA68" s="8" t="str">
        <f>IFERROR(IF($W68=$AA$1,'Open 1'!F68,""),"")</f>
        <v/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>
        <f>IF(B69="","",Draw!A69)</f>
        <v>57</v>
      </c>
      <c r="B69" s="23" t="str">
        <f>IFERROR(Draw!B69,"")</f>
        <v>Tammy Blegen</v>
      </c>
      <c r="C69" s="23" t="str">
        <f>IFERROR(Draw!C69,"")</f>
        <v>Just a Frosty Diamond</v>
      </c>
      <c r="D69" s="60">
        <v>914.29700000000003</v>
      </c>
      <c r="E69" s="106">
        <v>6.8E-8</v>
      </c>
      <c r="F69" s="107">
        <f>IF(INDEX('Enter Draw'!$B$3:$B$252,MATCH(CONCATENATE('Open 1'!B69,'Open 1'!C69),'Enter Draw'!$Z$3:$Z$252,0),1)="oy",4000+E69,IF(D69="scratch",3000+E69,IF(D69="nt",1000+E69,IF((D69+E69)&gt;5,D69+E69,""))))</f>
        <v>914.29700006799999</v>
      </c>
      <c r="G69" s="107">
        <f t="shared" si="16"/>
        <v>914.29700006799999</v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>Tammy BlegenJust a Frosty Diamond</v>
      </c>
      <c r="U69" s="109">
        <f t="shared" si="18"/>
        <v>914.29700000000003</v>
      </c>
      <c r="W69" s="3" t="str">
        <f>IFERROR(VLOOKUP('Open 1'!F69,$AD$3:$AE$7,2,TRUE),"")</f>
        <v>4D</v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>
        <f>IFERROR(IF($W69=$AA$1,'Open 1'!F69,""),"")</f>
        <v>914.29700006799999</v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>
        <f>IF(B70="","",Draw!A70)</f>
        <v>58</v>
      </c>
      <c r="B70" s="23" t="str">
        <f>IFERROR(Draw!B70,"")</f>
        <v>Victoria Blatchford</v>
      </c>
      <c r="C70" s="23" t="str">
        <f>IFERROR(Draw!C70,"")</f>
        <v xml:space="preserve">Coalys Te Bar </v>
      </c>
      <c r="D70" s="60">
        <v>14.487</v>
      </c>
      <c r="E70" s="106">
        <v>6.8999999999999996E-8</v>
      </c>
      <c r="F70" s="107">
        <f>IF(INDEX('Enter Draw'!$B$3:$B$252,MATCH(CONCATENATE('Open 1'!B70,'Open 1'!C70),'Enter Draw'!$Z$3:$Z$252,0),1)="oy",4000+E70,IF(D70="scratch",3000+E70,IF(D70="nt",1000+E70,IF((D70+E70)&gt;5,D70+E70,""))))</f>
        <v>14.487000069</v>
      </c>
      <c r="G70" s="107">
        <f t="shared" si="16"/>
        <v>14.487000069</v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 xml:space="preserve">Victoria BlatchfordCoalys Te Bar </v>
      </c>
      <c r="U70" s="109">
        <f t="shared" si="18"/>
        <v>14.487</v>
      </c>
      <c r="W70" s="3" t="str">
        <f>IFERROR(VLOOKUP('Open 1'!F70,$AD$3:$AE$7,2,TRUE),"")</f>
        <v>2D</v>
      </c>
      <c r="X70" s="8" t="str">
        <f>IFERROR(IF(W70=$X$1,'Open 1'!F70,""),"")</f>
        <v/>
      </c>
      <c r="Y70" s="8">
        <f>IFERROR(IF(W70=$Y$1,'Open 1'!F70,""),"")</f>
        <v>14.487000069</v>
      </c>
      <c r="Z70" s="8" t="str">
        <f>IFERROR(IF(W70=$Z$1,'Open 1'!F70,""),"")</f>
        <v/>
      </c>
      <c r="AA70" s="8" t="str">
        <f>IFERROR(IF($W70=$AA$1,'Open 1'!F70,""),"")</f>
        <v/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>
        <f>IF(B71="","",Draw!A71)</f>
        <v>59</v>
      </c>
      <c r="B71" s="23" t="str">
        <f>IFERROR(Draw!B71,"")</f>
        <v>Jill Moody</v>
      </c>
      <c r="C71" s="23" t="str">
        <f>IFERROR(Draw!C71,"")</f>
        <v>Cher</v>
      </c>
      <c r="D71" s="60">
        <v>14.589</v>
      </c>
      <c r="E71" s="106">
        <v>7.0000000000000005E-8</v>
      </c>
      <c r="F71" s="107">
        <f>IF(INDEX('Enter Draw'!$B$3:$B$252,MATCH(CONCATENATE('Open 1'!B71,'Open 1'!C71),'Enter Draw'!$Z$3:$Z$252,0),1)="oy",4000+E71,IF(D71="scratch",3000+E71,IF(D71="nt",1000+E71,IF((D71+E71)&gt;5,D71+E71,""))))</f>
        <v>14.589000070000001</v>
      </c>
      <c r="G71" s="107">
        <f t="shared" si="16"/>
        <v>14.589000070000001</v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>Jill MoodyCher</v>
      </c>
      <c r="U71" s="109">
        <f t="shared" si="18"/>
        <v>14.589</v>
      </c>
      <c r="W71" s="3" t="str">
        <f>IFERROR(VLOOKUP('Open 1'!F71,$AD$3:$AE$7,2,TRUE),"")</f>
        <v>2D</v>
      </c>
      <c r="X71" s="8" t="str">
        <f>IFERROR(IF(W71=$X$1,'Open 1'!F71,""),"")</f>
        <v/>
      </c>
      <c r="Y71" s="8">
        <f>IFERROR(IF(W71=$Y$1,'Open 1'!F71,""),"")</f>
        <v>14.589000070000001</v>
      </c>
      <c r="Z71" s="8" t="str">
        <f>IFERROR(IF(W71=$Z$1,'Open 1'!F71,""),"")</f>
        <v/>
      </c>
      <c r="AA71" s="8" t="str">
        <f>IFERROR(IF($W71=$AA$1,'Open 1'!F71,""),"")</f>
        <v/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>
        <f>IF(B72="","",Draw!A72)</f>
        <v>60</v>
      </c>
      <c r="B72" s="23" t="str">
        <f>IFERROR(Draw!B72,"")</f>
        <v>Alison Zacharias</v>
      </c>
      <c r="C72" s="23" t="str">
        <f>IFERROR(Draw!C72,"")</f>
        <v>Uno</v>
      </c>
      <c r="D72" s="62">
        <v>16.074999999999999</v>
      </c>
      <c r="E72" s="106">
        <v>7.1E-8</v>
      </c>
      <c r="F72" s="107">
        <f>IF(INDEX('Enter Draw'!$B$3:$B$252,MATCH(CONCATENATE('Open 1'!B72,'Open 1'!C72),'Enter Draw'!$Z$3:$Z$252,0),1)="oy",4000+E72,IF(D72="scratch",3000+E72,IF(D72="nt",1000+E72,IF((D72+E72)&gt;5,D72+E72,""))))</f>
        <v>16.075000070999998</v>
      </c>
      <c r="G72" s="107">
        <f t="shared" si="16"/>
        <v>16.075000070999998</v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>Alison ZachariasUno</v>
      </c>
      <c r="U72" s="109">
        <f t="shared" si="18"/>
        <v>16.074999999999999</v>
      </c>
      <c r="W72" s="3" t="str">
        <f>IFERROR(VLOOKUP('Open 1'!F72,$AD$3:$AE$7,2,TRUE),"")</f>
        <v>4D</v>
      </c>
      <c r="X72" s="8" t="str">
        <f>IFERROR(IF(W72=$X$1,'Open 1'!F72,""),"")</f>
        <v/>
      </c>
      <c r="Y72" s="8" t="str">
        <f>IFERROR(IF(W72=$Y$1,'Open 1'!F72,""),"")</f>
        <v/>
      </c>
      <c r="Z72" s="8" t="str">
        <f>IFERROR(IF(W72=$Z$1,'Open 1'!F72,""),"")</f>
        <v/>
      </c>
      <c r="AA72" s="8">
        <f>IFERROR(IF($W72=$AA$1,'Open 1'!F72,""),"")</f>
        <v>16.075000070999998</v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68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>
        <f>IF(B74="","",Draw!A74)</f>
        <v>61</v>
      </c>
      <c r="B74" s="23" t="str">
        <f>IFERROR(Draw!B74,"")</f>
        <v>Candice Aamot</v>
      </c>
      <c r="C74" s="23" t="str">
        <f>IFERROR(Draw!C74,"")</f>
        <v>Turtle</v>
      </c>
      <c r="D74" s="59">
        <v>15.438000000000001</v>
      </c>
      <c r="E74" s="106">
        <v>7.3000000000000005E-8</v>
      </c>
      <c r="F74" s="107">
        <f>IF(INDEX('Enter Draw'!$B$3:$B$252,MATCH(CONCATENATE('Open 1'!B74,'Open 1'!C74),'Enter Draw'!$Z$3:$Z$252,0),1)="oy",4000+E74,IF(D74="scratch",3000+E74,IF(D74="nt",1000+E74,IF((D74+E74)&gt;5,D74+E74,""))))</f>
        <v>4000.0000000730001</v>
      </c>
      <c r="G74" s="107" t="str">
        <f t="shared" si="16"/>
        <v/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>Candice AamotTurtle</v>
      </c>
      <c r="U74" s="109">
        <f t="shared" si="18"/>
        <v>15.438000000000001</v>
      </c>
      <c r="W74" s="3" t="str">
        <f>IFERROR(VLOOKUP('Open 1'!F74,$AD$3:$AE$7,2,TRUE),"")</f>
        <v>4D</v>
      </c>
      <c r="X74" s="8" t="str">
        <f>IFERROR(IF(W74=$X$1,'Open 1'!F74,""),"")</f>
        <v/>
      </c>
      <c r="Y74" s="8" t="str">
        <f>IFERROR(IF(W74=$Y$1,'Open 1'!F74,""),"")</f>
        <v/>
      </c>
      <c r="Z74" s="8" t="str">
        <f>IFERROR(IF(W74=$Z$1,'Open 1'!F74,""),"")</f>
        <v/>
      </c>
      <c r="AA74" s="8">
        <f>IFERROR(IF($W74=$AA$1,'Open 1'!F74,""),"")</f>
        <v>4000.0000000730001</v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>
        <f>IF(B75="","",Draw!A75)</f>
        <v>62</v>
      </c>
      <c r="B75" s="23" t="str">
        <f>IFERROR(Draw!B75,"")</f>
        <v>Makenzee Wheelhouse</v>
      </c>
      <c r="C75" s="23" t="str">
        <f>IFERROR(Draw!C75,"")</f>
        <v>Illuminated Moonshine</v>
      </c>
      <c r="D75" s="60">
        <v>14.263999999999999</v>
      </c>
      <c r="E75" s="106">
        <v>7.4000000000000001E-8</v>
      </c>
      <c r="F75" s="107">
        <f>IF(INDEX('Enter Draw'!$B$3:$B$252,MATCH(CONCATENATE('Open 1'!B75,'Open 1'!C75),'Enter Draw'!$Z$3:$Z$252,0),1)="oy",4000+E75,IF(D75="scratch",3000+E75,IF(D75="nt",1000+E75,IF((D75+E75)&gt;5,D75+E75,""))))</f>
        <v>14.264000074</v>
      </c>
      <c r="G75" s="107">
        <f t="shared" si="16"/>
        <v>14.264000074</v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>Makenzee WheelhouseIlluminated Moonshine</v>
      </c>
      <c r="U75" s="109">
        <f t="shared" si="18"/>
        <v>14.263999999999999</v>
      </c>
      <c r="W75" s="3" t="str">
        <f>IFERROR(VLOOKUP('Open 1'!F75,$AD$3:$AE$7,2,TRUE),"")</f>
        <v>2D</v>
      </c>
      <c r="X75" s="8" t="str">
        <f>IFERROR(IF(W75=$X$1,'Open 1'!F75,""),"")</f>
        <v/>
      </c>
      <c r="Y75" s="8">
        <f>IFERROR(IF(W75=$Y$1,'Open 1'!F75,""),"")</f>
        <v>14.264000074</v>
      </c>
      <c r="Z75" s="8" t="str">
        <f>IFERROR(IF(W75=$Z$1,'Open 1'!F75,""),"")</f>
        <v/>
      </c>
      <c r="AA75" s="8" t="str">
        <f>IFERROR(IF($W75=$AA$1,'Open 1'!F75,""),"")</f>
        <v/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>
        <f>IF(B76="","",Draw!A76)</f>
        <v>63</v>
      </c>
      <c r="B76" s="23" t="str">
        <f>IFERROR(Draw!B76,"")</f>
        <v>Violet Kringstad</v>
      </c>
      <c r="C76" s="23" t="str">
        <f>IFERROR(Draw!C76,"")</f>
        <v>Nelly</v>
      </c>
      <c r="D76" s="60">
        <v>916.13099999999997</v>
      </c>
      <c r="E76" s="106">
        <v>7.4999999999999997E-8</v>
      </c>
      <c r="F76" s="107">
        <f>IF(INDEX('Enter Draw'!$B$3:$B$252,MATCH(CONCATENATE('Open 1'!B76,'Open 1'!C76),'Enter Draw'!$Z$3:$Z$252,0),1)="oy",4000+E76,IF(D76="scratch",3000+E76,IF(D76="nt",1000+E76,IF((D76+E76)&gt;5,D76+E76,""))))</f>
        <v>4000.0000000750001</v>
      </c>
      <c r="G76" s="107" t="str">
        <f t="shared" si="16"/>
        <v/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>Violet KringstadNelly</v>
      </c>
      <c r="U76" s="109">
        <f t="shared" si="18"/>
        <v>916.13099999999997</v>
      </c>
      <c r="W76" s="3" t="str">
        <f>IFERROR(VLOOKUP('Open 1'!F76,$AD$3:$AE$7,2,TRUE),"")</f>
        <v>4D</v>
      </c>
      <c r="X76" s="8" t="str">
        <f>IFERROR(IF(W76=$X$1,'Open 1'!F76,""),"")</f>
        <v/>
      </c>
      <c r="Y76" s="8" t="str">
        <f>IFERROR(IF(W76=$Y$1,'Open 1'!F76,""),"")</f>
        <v/>
      </c>
      <c r="Z76" s="8" t="str">
        <f>IFERROR(IF(W76=$Z$1,'Open 1'!F76,""),"")</f>
        <v/>
      </c>
      <c r="AA76" s="8">
        <f>IFERROR(IF($W76=$AA$1,'Open 1'!F76,""),"")</f>
        <v>4000.0000000750001</v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>
        <f>IF(B77="","",Draw!A77)</f>
        <v>64</v>
      </c>
      <c r="B77" s="23" t="str">
        <f>IFERROR(Draw!B77,"")</f>
        <v>Shea Lang</v>
      </c>
      <c r="C77" s="23" t="str">
        <f>IFERROR(Draw!C77,"")</f>
        <v>Binki</v>
      </c>
      <c r="D77" s="60">
        <v>914.16499999999996</v>
      </c>
      <c r="E77" s="106">
        <v>7.6000000000000006E-8</v>
      </c>
      <c r="F77" s="107">
        <f>IF(INDEX('Enter Draw'!$B$3:$B$252,MATCH(CONCATENATE('Open 1'!B77,'Open 1'!C77),'Enter Draw'!$Z$3:$Z$252,0),1)="oy",4000+E77,IF(D77="scratch",3000+E77,IF(D77="nt",1000+E77,IF((D77+E77)&gt;5,D77+E77,""))))</f>
        <v>914.16500007599996</v>
      </c>
      <c r="G77" s="107">
        <f t="shared" si="16"/>
        <v>914.16500007599996</v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>Shea LangBinki</v>
      </c>
      <c r="U77" s="109">
        <f t="shared" si="18"/>
        <v>914.16499999999996</v>
      </c>
      <c r="W77" s="3" t="str">
        <f>IFERROR(VLOOKUP('Open 1'!F77,$AD$3:$AE$7,2,TRUE),"")</f>
        <v>4D</v>
      </c>
      <c r="X77" s="8" t="str">
        <f>IFERROR(IF(W77=$X$1,'Open 1'!F77,""),"")</f>
        <v/>
      </c>
      <c r="Y77" s="8" t="str">
        <f>IFERROR(IF(W77=$Y$1,'Open 1'!F77,""),"")</f>
        <v/>
      </c>
      <c r="Z77" s="8" t="str">
        <f>IFERROR(IF(W77=$Z$1,'Open 1'!F77,""),"")</f>
        <v/>
      </c>
      <c r="AA77" s="8">
        <f>IFERROR(IF($W77=$AA$1,'Open 1'!F77,""),"")</f>
        <v>914.16500007599996</v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>
        <f>IF(B78="","",Draw!A78)</f>
        <v>65</v>
      </c>
      <c r="B78" s="23" t="str">
        <f>IFERROR(Draw!B78,"")</f>
        <v>Candace Andersen</v>
      </c>
      <c r="C78" s="23" t="str">
        <f>IFERROR(Draw!C78,"")</f>
        <v>Lulu</v>
      </c>
      <c r="D78" s="62">
        <v>914.13099999999997</v>
      </c>
      <c r="E78" s="106">
        <v>7.7000000000000001E-8</v>
      </c>
      <c r="F78" s="107">
        <f>IF(INDEX('Enter Draw'!$B$3:$B$252,MATCH(CONCATENATE('Open 1'!B78,'Open 1'!C78),'Enter Draw'!$Z$3:$Z$252,0),1)="oy",4000+E78,IF(D78="scratch",3000+E78,IF(D78="nt",1000+E78,IF((D78+E78)&gt;5,D78+E78,""))))</f>
        <v>914.13100007699995</v>
      </c>
      <c r="G78" s="107">
        <f t="shared" si="16"/>
        <v>914.13100007699995</v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>Candace AndersenLulu</v>
      </c>
      <c r="U78" s="109">
        <f t="shared" si="18"/>
        <v>914.13099999999997</v>
      </c>
      <c r="W78" s="3" t="str">
        <f>IFERROR(VLOOKUP('Open 1'!F78,$AD$3:$AE$7,2,TRUE),"")</f>
        <v>4D</v>
      </c>
      <c r="X78" s="8" t="str">
        <f>IFERROR(IF(W78=$X$1,'Open 1'!F78,""),"")</f>
        <v/>
      </c>
      <c r="Y78" s="8" t="str">
        <f>IFERROR(IF(W78=$Y$1,'Open 1'!F78,""),"")</f>
        <v/>
      </c>
      <c r="Z78" s="8" t="str">
        <f>IFERROR(IF(W78=$Z$1,'Open 1'!F78,""),"")</f>
        <v/>
      </c>
      <c r="AA78" s="8">
        <f>IFERROR(IF($W78=$AA$1,'Open 1'!F78,""),"")</f>
        <v>914.13100007699995</v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68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>
        <f>IF(B80="","",Draw!A80)</f>
        <v>66</v>
      </c>
      <c r="B80" s="23" t="str">
        <f>IFERROR(Draw!B80,"")</f>
        <v>Shelby Lang</v>
      </c>
      <c r="C80" s="23" t="str">
        <f>IFERROR(Draw!C80,"")</f>
        <v>Beauty</v>
      </c>
      <c r="D80" s="166">
        <v>14.731999999999999</v>
      </c>
      <c r="E80" s="106">
        <v>7.9000000000000006E-8</v>
      </c>
      <c r="F80" s="107">
        <f>IF(INDEX('Enter Draw'!$B$3:$B$252,MATCH(CONCATENATE('Open 1'!B80,'Open 1'!C80),'Enter Draw'!$Z$3:$Z$252,0),1)="oy",4000+E80,IF(D80="scratch",3000+E80,IF(D80="nt",1000+E80,IF((D80+E80)&gt;5,D80+E80,""))))</f>
        <v>14.732000078999999</v>
      </c>
      <c r="G80" s="107">
        <f t="shared" si="16"/>
        <v>14.732000078999999</v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>Shelby LangBeauty</v>
      </c>
      <c r="U80" s="109">
        <f t="shared" si="18"/>
        <v>14.731999999999999</v>
      </c>
      <c r="W80" s="3" t="str">
        <f>IFERROR(VLOOKUP('Open 1'!F80,$AD$3:$AE$7,2,TRUE),"")</f>
        <v>3D</v>
      </c>
      <c r="X80" s="8" t="str">
        <f>IFERROR(IF(W80=$X$1,'Open 1'!F80,""),"")</f>
        <v/>
      </c>
      <c r="Y80" s="8" t="str">
        <f>IFERROR(IF(W80=$Y$1,'Open 1'!F80,""),"")</f>
        <v/>
      </c>
      <c r="Z80" s="8">
        <f>IFERROR(IF(W80=$Z$1,'Open 1'!F80,""),"")</f>
        <v>14.732000078999999</v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>
        <f>IF(B81="","",Draw!A81)</f>
        <v>67</v>
      </c>
      <c r="B81" s="23" t="str">
        <f>IFERROR(Draw!B81,"")</f>
        <v>Mashell Bohenkamp</v>
      </c>
      <c r="C81" s="23" t="str">
        <f>IFERROR(Draw!C81,"")</f>
        <v>Darla</v>
      </c>
      <c r="D81" s="60">
        <v>16.167999999999999</v>
      </c>
      <c r="E81" s="106">
        <v>8.0000000000000002E-8</v>
      </c>
      <c r="F81" s="107">
        <f>IF(INDEX('Enter Draw'!$B$3:$B$252,MATCH(CONCATENATE('Open 1'!B81,'Open 1'!C81),'Enter Draw'!$Z$3:$Z$252,0),1)="oy",4000+E81,IF(D81="scratch",3000+E81,IF(D81="nt",1000+E81,IF((D81+E81)&gt;5,D81+E81,""))))</f>
        <v>16.168000079999999</v>
      </c>
      <c r="G81" s="107">
        <f t="shared" si="16"/>
        <v>16.168000079999999</v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>Mashell BohenkampDarla</v>
      </c>
      <c r="U81" s="109">
        <f t="shared" si="18"/>
        <v>16.167999999999999</v>
      </c>
      <c r="W81" s="3" t="str">
        <f>IFERROR(VLOOKUP('Open 1'!F81,$AD$3:$AE$7,2,TRUE),"")</f>
        <v>4D</v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>
        <f>IFERROR(IF($W81=$AA$1,'Open 1'!F81,""),"")</f>
        <v>16.168000079999999</v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>
        <f>IF(B82="","",Draw!A82)</f>
        <v>68</v>
      </c>
      <c r="B82" s="23" t="str">
        <f>IFERROR(Draw!B82,"")</f>
        <v>Elle Goehring</v>
      </c>
      <c r="C82" s="23" t="str">
        <f>IFERROR(Draw!C82,"")</f>
        <v>Lotto</v>
      </c>
      <c r="D82" s="60">
        <v>16.672999999999998</v>
      </c>
      <c r="E82" s="106">
        <v>8.0999999999999997E-8</v>
      </c>
      <c r="F82" s="107">
        <f>IF(INDEX('Enter Draw'!$B$3:$B$252,MATCH(CONCATENATE('Open 1'!B82,'Open 1'!C82),'Enter Draw'!$Z$3:$Z$252,0),1)="oy",4000+E82,IF(D82="scratch",3000+E82,IF(D82="nt",1000+E82,IF((D82+E82)&gt;5,D82+E82,""))))</f>
        <v>4000.0000000810001</v>
      </c>
      <c r="G82" s="107" t="str">
        <f t="shared" si="16"/>
        <v/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>Elle GoehringLotto</v>
      </c>
      <c r="U82" s="109">
        <f t="shared" si="18"/>
        <v>16.672999999999998</v>
      </c>
      <c r="W82" s="3" t="str">
        <f>IFERROR(VLOOKUP('Open 1'!F82,$AD$3:$AE$7,2,TRUE),"")</f>
        <v>4D</v>
      </c>
      <c r="X82" s="8" t="str">
        <f>IFERROR(IF(W82=$X$1,'Open 1'!F82,""),"")</f>
        <v/>
      </c>
      <c r="Y82" s="8" t="str">
        <f>IFERROR(IF(W82=$Y$1,'Open 1'!F82,""),"")</f>
        <v/>
      </c>
      <c r="Z82" s="8" t="str">
        <f>IFERROR(IF(W82=$Z$1,'Open 1'!F82,""),"")</f>
        <v/>
      </c>
      <c r="AA82" s="8">
        <f>IFERROR(IF($W82=$AA$1,'Open 1'!F82,""),"")</f>
        <v>4000.0000000810001</v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>
        <f>IF(B83="","",Draw!A83)</f>
        <v>69</v>
      </c>
      <c r="B83" s="23" t="str">
        <f>IFERROR(Draw!B83,"")</f>
        <v>Kacy Goehring</v>
      </c>
      <c r="C83" s="23" t="str">
        <f>IFERROR(Draw!C83,"")</f>
        <v>Sugar</v>
      </c>
      <c r="D83" s="60">
        <v>19.077000000000002</v>
      </c>
      <c r="E83" s="106">
        <v>8.2000000000000006E-8</v>
      </c>
      <c r="F83" s="107">
        <f>IF(INDEX('Enter Draw'!$B$3:$B$252,MATCH(CONCATENATE('Open 1'!B83,'Open 1'!C83),'Enter Draw'!$Z$3:$Z$252,0),1)="oy",4000+E83,IF(D83="scratch",3000+E83,IF(D83="nt",1000+E83,IF((D83+E83)&gt;5,D83+E83,""))))</f>
        <v>4000.000000082</v>
      </c>
      <c r="G83" s="107" t="str">
        <f t="shared" si="16"/>
        <v/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>Kacy GoehringSugar</v>
      </c>
      <c r="U83" s="109">
        <f t="shared" si="18"/>
        <v>19.077000000000002</v>
      </c>
      <c r="W83" s="3" t="str">
        <f>IFERROR(VLOOKUP('Open 1'!F83,$AD$3:$AE$7,2,TRUE),"")</f>
        <v>4D</v>
      </c>
      <c r="X83" s="8" t="str">
        <f>IFERROR(IF(W83=$X$1,'Open 1'!F83,""),"")</f>
        <v/>
      </c>
      <c r="Y83" s="8" t="str">
        <f>IFERROR(IF(W83=$Y$1,'Open 1'!F83,""),"")</f>
        <v/>
      </c>
      <c r="Z83" s="8" t="str">
        <f>IFERROR(IF(W83=$Z$1,'Open 1'!F83,""),"")</f>
        <v/>
      </c>
      <c r="AA83" s="8">
        <f>IFERROR(IF($W83=$AA$1,'Open 1'!F83,""),"")</f>
        <v>4000.000000082</v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>
        <f>IF(B84="","",Draw!A84)</f>
        <v>70</v>
      </c>
      <c r="B84" s="23" t="str">
        <f>IFERROR(Draw!B84,"")</f>
        <v>Belle Bond</v>
      </c>
      <c r="C84" s="23" t="str">
        <f>IFERROR(Draw!C84,"")</f>
        <v>Horse</v>
      </c>
      <c r="D84" s="62">
        <v>16.559000000000001</v>
      </c>
      <c r="E84" s="106">
        <v>8.3000000000000002E-8</v>
      </c>
      <c r="F84" s="107">
        <f>IF(INDEX('Enter Draw'!$B$3:$B$252,MATCH(CONCATENATE('Open 1'!B84,'Open 1'!C84),'Enter Draw'!$Z$3:$Z$252,0),1)="oy",4000+E84,IF(D84="scratch",3000+E84,IF(D84="nt",1000+E84,IF((D84+E84)&gt;5,D84+E84,""))))</f>
        <v>16.559000083000001</v>
      </c>
      <c r="G84" s="107">
        <f t="shared" si="16"/>
        <v>16.559000083000001</v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>Belle BondHorse</v>
      </c>
      <c r="U84" s="109">
        <f t="shared" si="18"/>
        <v>16.559000000000001</v>
      </c>
      <c r="W84" s="3" t="str">
        <f>IFERROR(VLOOKUP('Open 1'!F84,$AD$3:$AE$7,2,TRUE),"")</f>
        <v>4D</v>
      </c>
      <c r="X84" s="8" t="str">
        <f>IFERROR(IF(W84=$X$1,'Open 1'!F84,""),"")</f>
        <v/>
      </c>
      <c r="Y84" s="8" t="str">
        <f>IFERROR(IF(W84=$Y$1,'Open 1'!F84,""),"")</f>
        <v/>
      </c>
      <c r="Z84" s="8" t="str">
        <f>IFERROR(IF(W84=$Z$1,'Open 1'!F84,""),"")</f>
        <v/>
      </c>
      <c r="AA84" s="8">
        <f>IFERROR(IF($W84=$AA$1,'Open 1'!F84,""),"")</f>
        <v>16.559000083000001</v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68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>
        <f>IF(B86="","",Draw!A86)</f>
        <v>71</v>
      </c>
      <c r="B86" s="23" t="str">
        <f>IFERROR(Draw!B86,"")</f>
        <v>Alyssa Petroff</v>
      </c>
      <c r="C86" s="23" t="str">
        <f>IFERROR(Draw!C86,"")</f>
        <v>Latoia</v>
      </c>
      <c r="D86" s="59">
        <v>16.338999999999999</v>
      </c>
      <c r="E86" s="106">
        <v>8.4999999999999994E-8</v>
      </c>
      <c r="F86" s="107">
        <f>IF(INDEX('Enter Draw'!$B$3:$B$252,MATCH(CONCATENATE('Open 1'!B86,'Open 1'!C86),'Enter Draw'!$Z$3:$Z$252,0),1)="oy",4000+E86,IF(D86="scratch",3000+E86,IF(D86="nt",1000+E86,IF((D86+E86)&gt;5,D86+E86,""))))</f>
        <v>4000.000000085</v>
      </c>
      <c r="G86" s="107" t="str">
        <f t="shared" si="16"/>
        <v/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>Alyssa PetroffLatoia</v>
      </c>
      <c r="U86" s="109">
        <f t="shared" si="18"/>
        <v>16.338999999999999</v>
      </c>
      <c r="W86" s="3" t="str">
        <f>IFERROR(VLOOKUP('Open 1'!F86,$AD$3:$AE$7,2,TRUE),"")</f>
        <v>4D</v>
      </c>
      <c r="X86" s="8" t="str">
        <f>IFERROR(IF(W86=$X$1,'Open 1'!F86,""),"")</f>
        <v/>
      </c>
      <c r="Y86" s="8" t="str">
        <f>IFERROR(IF(W86=$Y$1,'Open 1'!F86,""),"")</f>
        <v/>
      </c>
      <c r="Z86" s="8" t="str">
        <f>IFERROR(IF(W86=$Z$1,'Open 1'!F86,""),"")</f>
        <v/>
      </c>
      <c r="AA86" s="8">
        <f>IFERROR(IF($W86=$AA$1,'Open 1'!F86,""),"")</f>
        <v>4000.000000085</v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 t="str">
        <f>IF(B87="","",Draw!A87)</f>
        <v/>
      </c>
      <c r="B87" s="23" t="str">
        <f>IFERROR(Draw!B87,"")</f>
        <v/>
      </c>
      <c r="C87" s="23" t="str">
        <f>IFERROR(Draw!C87,"")</f>
        <v/>
      </c>
      <c r="D87" s="60"/>
      <c r="E87" s="106">
        <v>8.6000000000000002E-8</v>
      </c>
      <c r="F87" s="107" t="str">
        <f>IF(INDEX('Enter Draw'!$B$3:$B$252,MATCH(CONCATENATE('Open 1'!B87,'Open 1'!C87),'Enter Draw'!$Z$3:$Z$252,0),1)="oy",4000+E87,IF(D87="scratch",3000+E87,IF(D87="nt",1000+E87,IF((D87+E87)&gt;5,D87+E87,""))))</f>
        <v/>
      </c>
      <c r="G87" s="107" t="str">
        <f t="shared" si="16"/>
        <v/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/>
      </c>
      <c r="U87" s="109">
        <f t="shared" si="18"/>
        <v>0</v>
      </c>
      <c r="W87" s="3" t="str">
        <f>IFERROR(VLOOKUP('Open 1'!F87,$AD$3:$AE$7,2,TRUE),"")</f>
        <v/>
      </c>
      <c r="X87" s="8" t="str">
        <f>IFERROR(IF(W87=$X$1,'Open 1'!F87,""),"")</f>
        <v/>
      </c>
      <c r="Y87" s="8" t="str">
        <f>IFERROR(IF(W87=$Y$1,'Open 1'!F87,""),"")</f>
        <v/>
      </c>
      <c r="Z87" s="8" t="str">
        <f>IFERROR(IF(W87=$Z$1,'Open 1'!F87,""),"")</f>
        <v/>
      </c>
      <c r="AA87" s="8" t="str">
        <f>IFERROR(IF($W87=$AA$1,'Open 1'!F87,""),"")</f>
        <v/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 t="str">
        <f>IF(B88="","",Draw!A88)</f>
        <v/>
      </c>
      <c r="B88" s="23" t="str">
        <f>IFERROR(Draw!B88,"")</f>
        <v/>
      </c>
      <c r="C88" s="23" t="str">
        <f>IFERROR(Draw!C88,"")</f>
        <v/>
      </c>
      <c r="D88" s="62"/>
      <c r="E88" s="106">
        <v>8.6999999999999998E-8</v>
      </c>
      <c r="F88" s="107" t="str">
        <f>IF(INDEX('Enter Draw'!$B$3:$B$252,MATCH(CONCATENATE('Open 1'!B88,'Open 1'!C88),'Enter Draw'!$Z$3:$Z$252,0),1)="oy",4000+E88,IF(D88="scratch",3000+E88,IF(D88="nt",1000+E88,IF((D88+E88)&gt;5,D88+E88,""))))</f>
        <v/>
      </c>
      <c r="G88" s="107" t="str">
        <f t="shared" si="16"/>
        <v/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/>
      </c>
      <c r="U88" s="109">
        <f t="shared" si="18"/>
        <v>0</v>
      </c>
      <c r="W88" s="3" t="str">
        <f>IFERROR(VLOOKUP('Open 1'!F88,$AD$3:$AE$7,2,TRUE),"")</f>
        <v/>
      </c>
      <c r="X88" s="8" t="str">
        <f>IFERROR(IF(W88=$X$1,'Open 1'!F88,""),"")</f>
        <v/>
      </c>
      <c r="Y88" s="8" t="str">
        <f>IFERROR(IF(W88=$Y$1,'Open 1'!F88,""),"")</f>
        <v/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 t="str">
        <f>IF(B89="","",Draw!A89)</f>
        <v/>
      </c>
      <c r="B89" s="23" t="str">
        <f>IFERROR(Draw!B89,"")</f>
        <v/>
      </c>
      <c r="C89" s="23" t="str">
        <f>IFERROR(Draw!C89,"")</f>
        <v/>
      </c>
      <c r="D89" s="60"/>
      <c r="E89" s="106">
        <v>8.7999999999999994E-8</v>
      </c>
      <c r="F89" s="107" t="str">
        <f>IF(INDEX('Enter Draw'!$B$3:$B$252,MATCH(CONCATENATE('Open 1'!B89,'Open 1'!C89),'Enter Draw'!$Z$3:$Z$252,0),1)="oy",4000+E89,IF(D89="scratch",3000+E89,IF(D89="nt",1000+E89,IF((D89+E89)&gt;5,D89+E89,""))))</f>
        <v/>
      </c>
      <c r="G89" s="107" t="str">
        <f t="shared" si="16"/>
        <v/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/>
      </c>
      <c r="U89" s="109">
        <f t="shared" si="18"/>
        <v>0</v>
      </c>
      <c r="W89" s="3" t="str">
        <f>IFERROR(VLOOKUP('Open 1'!F89,$AD$3:$AE$7,2,TRUE),"")</f>
        <v/>
      </c>
      <c r="X89" s="8" t="str">
        <f>IFERROR(IF(W89=$X$1,'Open 1'!F89,""),"")</f>
        <v/>
      </c>
      <c r="Y89" s="8" t="str">
        <f>IFERROR(IF(W89=$Y$1,'Open 1'!F89,""),"")</f>
        <v/>
      </c>
      <c r="Z89" s="8" t="str">
        <f>IFERROR(IF(W89=$Z$1,'Open 1'!F89,""),"")</f>
        <v/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 t="str">
        <f>IF(B90="","",Draw!A90)</f>
        <v/>
      </c>
      <c r="B90" s="23" t="str">
        <f>IFERROR(Draw!B90,"")</f>
        <v/>
      </c>
      <c r="C90" s="23" t="str">
        <f>IFERROR(Draw!C90,"")</f>
        <v/>
      </c>
      <c r="D90" s="63"/>
      <c r="E90" s="106">
        <v>8.9000000000000003E-8</v>
      </c>
      <c r="F90" s="107" t="str">
        <f>IF(INDEX('Enter Draw'!$B$3:$B$252,MATCH(CONCATENATE('Open 1'!B90,'Open 1'!C90),'Enter Draw'!$Z$3:$Z$252,0),1)="oy",4000+E90,IF(D90="scratch",3000+E90,IF(D90="nt",1000+E90,IF((D90+E90)&gt;5,D90+E90,""))))</f>
        <v/>
      </c>
      <c r="G90" s="107" t="str">
        <f t="shared" si="16"/>
        <v/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/>
      </c>
      <c r="U90" s="109">
        <f t="shared" si="18"/>
        <v>0</v>
      </c>
      <c r="W90" s="3" t="str">
        <f>IFERROR(VLOOKUP('Open 1'!F90,$AD$3:$AE$7,2,TRUE),"")</f>
        <v/>
      </c>
      <c r="X90" s="8" t="str">
        <f>IFERROR(IF(W90=$X$1,'Open 1'!F90,""),"")</f>
        <v/>
      </c>
      <c r="Y90" s="8" t="str">
        <f>IFERROR(IF(W90=$Y$1,'Open 1'!F90,""),"")</f>
        <v/>
      </c>
      <c r="Z90" s="8" t="str">
        <f>IFERROR(IF(W90=$Z$1,'Open 1'!F90,""),"")</f>
        <v/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68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 t="str">
        <f>IF(B92="","",Draw!A92)</f>
        <v/>
      </c>
      <c r="B92" s="23" t="str">
        <f>IFERROR(Draw!B92,"")</f>
        <v/>
      </c>
      <c r="C92" s="23" t="str">
        <f>IFERROR(Draw!C92,"")</f>
        <v/>
      </c>
      <c r="D92" s="59"/>
      <c r="E92" s="106">
        <v>9.0999999999999994E-8</v>
      </c>
      <c r="F92" s="107" t="str">
        <f>IF(INDEX('Enter Draw'!$B$3:$B$252,MATCH(CONCATENATE('Open 1'!B92,'Open 1'!C92),'Enter Draw'!$Z$3:$Z$252,0),1)="oy",4000+E92,IF(D92="scratch",3000+E92,IF(D92="nt",1000+E92,IF((D92+E92)&gt;5,D92+E92,""))))</f>
        <v/>
      </c>
      <c r="G92" s="107" t="str">
        <f t="shared" si="16"/>
        <v/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/>
      </c>
      <c r="U92" s="109">
        <f t="shared" si="18"/>
        <v>0</v>
      </c>
      <c r="W92" s="3" t="str">
        <f>IFERROR(VLOOKUP('Open 1'!F92,$AD$3:$AE$7,2,TRUE),"")</f>
        <v/>
      </c>
      <c r="X92" s="8" t="str">
        <f>IFERROR(IF(W92=$X$1,'Open 1'!F92,""),"")</f>
        <v/>
      </c>
      <c r="Y92" s="8" t="str">
        <f>IFERROR(IF(W92=$Y$1,'Open 1'!F92,""),"")</f>
        <v/>
      </c>
      <c r="Z92" s="8" t="str">
        <f>IFERROR(IF(W92=$Z$1,'Open 1'!F92,""),"")</f>
        <v/>
      </c>
      <c r="AA92" s="8" t="str">
        <f>IFERROR(IF($W92=$AA$1,'Open 1'!F92,""),"")</f>
        <v/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 t="str">
        <f>IF(B93="","",Draw!A93)</f>
        <v/>
      </c>
      <c r="B93" s="23" t="str">
        <f>IFERROR(Draw!B93,"")</f>
        <v/>
      </c>
      <c r="C93" s="23" t="str">
        <f>IFERROR(Draw!C93,"")</f>
        <v/>
      </c>
      <c r="D93" s="60"/>
      <c r="E93" s="106">
        <v>9.2000000000000003E-8</v>
      </c>
      <c r="F93" s="107" t="str">
        <f>IF(INDEX('Enter Draw'!$B$3:$B$252,MATCH(CONCATENATE('Open 1'!B93,'Open 1'!C93),'Enter Draw'!$Z$3:$Z$252,0),1)="oy",4000+E93,IF(D93="scratch",3000+E93,IF(D93="nt",1000+E93,IF((D93+E93)&gt;5,D93+E93,""))))</f>
        <v/>
      </c>
      <c r="G93" s="107" t="str">
        <f t="shared" si="16"/>
        <v/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/>
      </c>
      <c r="U93" s="109">
        <f t="shared" si="18"/>
        <v>0</v>
      </c>
      <c r="W93" s="3" t="str">
        <f>IFERROR(VLOOKUP('Open 1'!F93,$AD$3:$AE$7,2,TRUE),"")</f>
        <v/>
      </c>
      <c r="X93" s="8" t="str">
        <f>IFERROR(IF(W93=$X$1,'Open 1'!F93,""),"")</f>
        <v/>
      </c>
      <c r="Y93" s="8" t="str">
        <f>IFERROR(IF(W93=$Y$1,'Open 1'!F93,""),"")</f>
        <v/>
      </c>
      <c r="Z93" s="8" t="str">
        <f>IFERROR(IF(W93=$Z$1,'Open 1'!F93,""),"")</f>
        <v/>
      </c>
      <c r="AA93" s="8" t="str">
        <f>IFERROR(IF($W93=$AA$1,'Open 1'!F93,""),"")</f>
        <v/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 t="str">
        <f>IF(B94="","",Draw!A94)</f>
        <v/>
      </c>
      <c r="B94" s="23" t="str">
        <f>IFERROR(Draw!B94,"")</f>
        <v/>
      </c>
      <c r="C94" s="23" t="str">
        <f>IFERROR(Draw!C94,"")</f>
        <v/>
      </c>
      <c r="D94" s="60"/>
      <c r="E94" s="106">
        <v>9.2999999999999999E-8</v>
      </c>
      <c r="F94" s="107" t="str">
        <f>IF(INDEX('Enter Draw'!$B$3:$B$252,MATCH(CONCATENATE('Open 1'!B94,'Open 1'!C94),'Enter Draw'!$Z$3:$Z$252,0),1)="oy",4000+E94,IF(D94="scratch",3000+E94,IF(D94="nt",1000+E94,IF((D94+E94)&gt;5,D94+E94,""))))</f>
        <v/>
      </c>
      <c r="G94" s="107" t="str">
        <f t="shared" si="16"/>
        <v/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/>
      </c>
      <c r="U94" s="109">
        <f t="shared" si="18"/>
        <v>0</v>
      </c>
      <c r="W94" s="3" t="str">
        <f>IFERROR(VLOOKUP('Open 1'!F94,$AD$3:$AE$7,2,TRUE),"")</f>
        <v/>
      </c>
      <c r="X94" s="8" t="str">
        <f>IFERROR(IF(W94=$X$1,'Open 1'!F94,""),"")</f>
        <v/>
      </c>
      <c r="Y94" s="8" t="str">
        <f>IFERROR(IF(W94=$Y$1,'Open 1'!F94,""),"")</f>
        <v/>
      </c>
      <c r="Z94" s="8" t="str">
        <f>IFERROR(IF(W94=$Z$1,'Open 1'!F94,""),"")</f>
        <v/>
      </c>
      <c r="AA94" s="8" t="str">
        <f>IFERROR(IF($W94=$AA$1,'Open 1'!F94,""),"")</f>
        <v/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 t="str">
        <f>IF(B95="","",Draw!A95)</f>
        <v/>
      </c>
      <c r="B95" s="23" t="str">
        <f>IFERROR(Draw!B95,"")</f>
        <v/>
      </c>
      <c r="C95" s="23" t="str">
        <f>IFERROR(Draw!C95,"")</f>
        <v/>
      </c>
      <c r="D95" s="60"/>
      <c r="E95" s="106">
        <v>9.3999999999999995E-8</v>
      </c>
      <c r="F95" s="107" t="str">
        <f>IF(INDEX('Enter Draw'!$B$3:$B$252,MATCH(CONCATENATE('Open 1'!B95,'Open 1'!C95),'Enter Draw'!$Z$3:$Z$252,0),1)="oy",4000+E95,IF(D95="scratch",3000+E95,IF(D95="nt",1000+E95,IF((D95+E95)&gt;5,D95+E95,""))))</f>
        <v/>
      </c>
      <c r="G95" s="107" t="str">
        <f t="shared" si="16"/>
        <v/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/>
      </c>
      <c r="U95" s="109">
        <f t="shared" si="18"/>
        <v>0</v>
      </c>
      <c r="W95" s="3" t="str">
        <f>IFERROR(VLOOKUP('Open 1'!F95,$AD$3:$AE$7,2,TRUE),"")</f>
        <v/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 t="str">
        <f>IFERROR(IF($W95=$AA$1,'Open 1'!F95,""),"")</f>
        <v/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 t="str">
        <f>IF(B96="","",Draw!A96)</f>
        <v/>
      </c>
      <c r="B96" s="23" t="str">
        <f>IFERROR(Draw!B96,"")</f>
        <v/>
      </c>
      <c r="C96" s="23" t="str">
        <f>IFERROR(Draw!C96,"")</f>
        <v/>
      </c>
      <c r="D96" s="62"/>
      <c r="E96" s="106">
        <v>9.5000000000000004E-8</v>
      </c>
      <c r="F96" s="107" t="str">
        <f>IF(INDEX('Enter Draw'!$B$3:$B$252,MATCH(CONCATENATE('Open 1'!B96,'Open 1'!C96),'Enter Draw'!$Z$3:$Z$252,0),1)="oy",4000+E96,IF(D96="scratch",3000+E96,IF(D96="nt",1000+E96,IF((D96+E96)&gt;5,D96+E96,""))))</f>
        <v/>
      </c>
      <c r="G96" s="107" t="str">
        <f t="shared" si="16"/>
        <v/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/>
      </c>
      <c r="U96" s="109">
        <f t="shared" si="18"/>
        <v>0</v>
      </c>
      <c r="W96" s="3" t="str">
        <f>IFERROR(VLOOKUP('Open 1'!F96,$AD$3:$AE$7,2,TRUE),"")</f>
        <v/>
      </c>
      <c r="X96" s="8" t="str">
        <f>IFERROR(IF(W96=$X$1,'Open 1'!F96,""),"")</f>
        <v/>
      </c>
      <c r="Y96" s="8" t="str">
        <f>IFERROR(IF(W96=$Y$1,'Open 1'!F96,""),"")</f>
        <v/>
      </c>
      <c r="Z96" s="8" t="str">
        <f>IFERROR(IF(W96=$Z$1,'Open 1'!F96,""),"")</f>
        <v/>
      </c>
      <c r="AA96" s="8" t="str">
        <f>IFERROR(IF($W96=$AA$1,'Open 1'!F96,""),"")</f>
        <v/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68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 t="str">
        <f>IF(B98="","",Draw!A98)</f>
        <v/>
      </c>
      <c r="B98" s="23" t="str">
        <f>IFERROR(Draw!B98,"")</f>
        <v/>
      </c>
      <c r="C98" s="23" t="str">
        <f>IFERROR(Draw!C98,"")</f>
        <v/>
      </c>
      <c r="D98" s="59"/>
      <c r="E98" s="106">
        <v>9.6999999999999995E-8</v>
      </c>
      <c r="F98" s="107" t="str">
        <f>IF(INDEX('Enter Draw'!$B$3:$B$252,MATCH(CONCATENATE('Open 1'!B98,'Open 1'!C98),'Enter Draw'!$Z$3:$Z$252,0),1)="oy",4000+E98,IF(D98="scratch",3000+E98,IF(D98="nt",1000+E98,IF((D98+E98)&gt;5,D98+E98,""))))</f>
        <v/>
      </c>
      <c r="G98" s="107" t="str">
        <f t="shared" si="16"/>
        <v/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/>
      </c>
      <c r="U98" s="109">
        <f t="shared" si="18"/>
        <v>0</v>
      </c>
      <c r="W98" s="3" t="str">
        <f>IFERROR(VLOOKUP('Open 1'!F98,$AD$3:$AE$7,2,TRUE),"")</f>
        <v/>
      </c>
      <c r="X98" s="8" t="str">
        <f>IFERROR(IF(W98=$X$1,'Open 1'!F98,""),"")</f>
        <v/>
      </c>
      <c r="Y98" s="8" t="str">
        <f>IFERROR(IF(W98=$Y$1,'Open 1'!F98,""),"")</f>
        <v/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 t="str">
        <f>IF(B99="","",Draw!A99)</f>
        <v/>
      </c>
      <c r="B99" s="23" t="str">
        <f>IFERROR(Draw!B99,"")</f>
        <v/>
      </c>
      <c r="C99" s="23" t="str">
        <f>IFERROR(Draw!C99,"")</f>
        <v/>
      </c>
      <c r="D99" s="60"/>
      <c r="E99" s="106">
        <v>9.8000000000000004E-8</v>
      </c>
      <c r="F99" s="107" t="str">
        <f>IF(INDEX('Enter Draw'!$B$3:$B$252,MATCH(CONCATENATE('Open 1'!B99,'Open 1'!C99),'Enter Draw'!$Z$3:$Z$252,0),1)="oy",4000+E99,IF(D99="scratch",3000+E99,IF(D99="nt",1000+E99,IF((D99+E99)&gt;5,D99+E99,""))))</f>
        <v/>
      </c>
      <c r="G99" s="107" t="str">
        <f t="shared" si="16"/>
        <v/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/>
      </c>
      <c r="U99" s="109">
        <f t="shared" si="18"/>
        <v>0</v>
      </c>
      <c r="W99" s="3" t="str">
        <f>IFERROR(VLOOKUP('Open 1'!F99,$AD$3:$AE$7,2,TRUE),"")</f>
        <v/>
      </c>
      <c r="X99" s="8" t="str">
        <f>IFERROR(IF(W99=$X$1,'Open 1'!F99,""),"")</f>
        <v/>
      </c>
      <c r="Y99" s="8" t="str">
        <f>IFERROR(IF(W99=$Y$1,'Open 1'!F99,""),"")</f>
        <v/>
      </c>
      <c r="Z99" s="8" t="str">
        <f>IFERROR(IF(W99=$Z$1,'Open 1'!F99,""),"")</f>
        <v/>
      </c>
      <c r="AA99" s="8" t="str">
        <f>IFERROR(IF($W99=$AA$1,'Open 1'!F99,""),"")</f>
        <v/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>IF(INDEX('Enter Draw'!$B$3:$B$252,MATCH(CONCATENATE('Open 1'!B100,'Open 1'!C100),'Enter Draw'!$Z$3:$Z$252,0),1)="oy",4000+E100,IF(D100="scratch",3000+E100,IF(D100="nt",1000+E100,IF((D100+E100)&gt;5,D100+E100,""))))</f>
        <v/>
      </c>
      <c r="G100" s="107" t="str">
        <f t="shared" si="16"/>
        <v/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/>
      </c>
      <c r="U100" s="109">
        <f t="shared" si="18"/>
        <v>0</v>
      </c>
      <c r="W100" s="3" t="str">
        <f>IFERROR(VLOOKUP('Open 1'!F100,$AD$3:$AE$7,2,TRUE),"")</f>
        <v/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 t="str">
        <f>IFERROR(IF($W100=$AA$1,'Open 1'!F100,""),"")</f>
        <v/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>IF(INDEX('Enter Draw'!$B$3:$B$252,MATCH(CONCATENATE('Open 1'!B101,'Open 1'!C101),'Enter Draw'!$Z$3:$Z$252,0),1)="oy",4000+E101,IF(D101="scratch",3000+E101,IF(D101="nt",1000+E101,IF((D101+E101)&gt;5,D101+E101,""))))</f>
        <v/>
      </c>
      <c r="G101" s="107" t="str">
        <f t="shared" si="16"/>
        <v/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/>
      </c>
      <c r="U101" s="109">
        <f t="shared" si="18"/>
        <v>0</v>
      </c>
      <c r="W101" s="3" t="str">
        <f>IFERROR(VLOOKUP('Open 1'!F101,$AD$3:$AE$7,2,TRUE),"")</f>
        <v/>
      </c>
      <c r="X101" s="8" t="str">
        <f>IFERROR(IF(W101=$X$1,'Open 1'!F101,""),"")</f>
        <v/>
      </c>
      <c r="Y101" s="8" t="str">
        <f>IFERROR(IF(W101=$Y$1,'Open 1'!F101,""),"")</f>
        <v/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>IF(INDEX('Enter Draw'!$B$3:$B$252,MATCH(CONCATENATE('Open 1'!B102,'Open 1'!C102),'Enter Draw'!$Z$3:$Z$252,0),1)="oy",4000+E102,IF(D102="scratch",3000+E102,IF(D102="nt",1000+E102,IF((D102+E102)&gt;5,D102+E102,""))))</f>
        <v/>
      </c>
      <c r="G102" s="107" t="str">
        <f t="shared" si="16"/>
        <v/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/>
      </c>
      <c r="U102" s="109">
        <f t="shared" si="18"/>
        <v>0</v>
      </c>
      <c r="W102" s="3" t="str">
        <f>IFERROR(VLOOKUP('Open 1'!F102,$AD$3:$AE$7,2,TRUE),"")</f>
        <v/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 t="str">
        <f>IFERROR(IF($W102=$AA$1,'Open 1'!F102,""),"")</f>
        <v/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68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68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68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68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68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68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68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68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68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68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68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68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68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68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68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68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68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68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68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68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68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6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68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68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68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68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68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68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68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68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68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68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I3:J3"/>
    <mergeCell ref="M4:M8"/>
    <mergeCell ref="M10:M14"/>
    <mergeCell ref="AD10:AD14"/>
    <mergeCell ref="AM10:AO10"/>
    <mergeCell ref="AM11:AO11"/>
    <mergeCell ref="AM12:AO12"/>
    <mergeCell ref="I11:J11"/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N4:R32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zoomScale="90" zoomScaleNormal="90" workbookViewId="0">
      <pane ySplit="1" topLeftCell="A42" activePane="bottomLeft" state="frozen"/>
      <selection pane="bottomLeft" activeCell="J62" sqref="J62"/>
    </sheetView>
  </sheetViews>
  <sheetFormatPr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1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bestFit="1" customWidth="1"/>
    <col min="11" max="11" width="14.28515625" style="68" bestFit="1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29"/>
      <c r="F1" s="94" t="s">
        <v>11</v>
      </c>
      <c r="J1" s="24" t="s">
        <v>33</v>
      </c>
      <c r="K1" s="141" t="s">
        <v>34</v>
      </c>
    </row>
    <row r="2" spans="1:12">
      <c r="A2" s="22">
        <f>IFERROR(IF(INDEX('Open 1'!$A:$F,MATCH('Open 1 Results'!$E2,'Open 1'!$F:$F,0),1)&gt;0,INDEX('Open 1'!$A:$F,MATCH('Open 1 Results'!$E2,'Open 1'!$F:$F,0),1),""),"")</f>
        <v>38</v>
      </c>
      <c r="B2" s="95" t="str">
        <f>IFERROR(IF(INDEX('Open 1'!$A:$F,MATCH('Open 1 Results'!$E2,'Open 1'!$F:$F,0),2)&gt;0,INDEX('Open 1'!$A:$F,MATCH('Open 1 Results'!$E2,'Open 1'!$F:$F,0),2),""),"")</f>
        <v>Carly Nelson</v>
      </c>
      <c r="C2" s="95" t="str">
        <f>IFERROR(IF(INDEX('Open 1'!$A:$F,MATCH('Open 1 Results'!$E2,'Open 1'!$F:$F,0),3)&gt;0,INDEX('Open 1'!$A:$F,MATCH('Open 1 Results'!$E2,'Open 1'!$F:$F,0),3),""),"")</f>
        <v>Rocky</v>
      </c>
      <c r="D2" s="96">
        <f>IFERROR(IF(AND(SMALL('Open 1'!F:F,L2)&gt;1000,SMALL('Open 1'!F:F,L2)&lt;3000),"nt",IF(SMALL('Open 1'!F:F,L2)&gt;3000,"",SMALL('Open 1'!F:F,L2))),"")</f>
        <v>13.667000045</v>
      </c>
      <c r="E2" s="130">
        <f>IF(D2="nt",IFERROR(SMALL('Open 1'!F:F,L2),""),IF(D2&gt;3000,"",IFERROR(SMALL('Open 1'!F:F,L2),"")))</f>
        <v>13.667000045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6"/>
      <c r="K2" s="139"/>
      <c r="L2" s="68">
        <v>1</v>
      </c>
    </row>
    <row r="3" spans="1:12">
      <c r="A3" s="22">
        <f>IFERROR(IF(INDEX('Open 1'!$A:$F,MATCH('Open 1 Results'!$E3,'Open 1'!$F:$F,0),1)&gt;0,INDEX('Open 1'!$A:$F,MATCH('Open 1 Results'!$E3,'Open 1'!$F:$F,0),1),""),"")</f>
        <v>52</v>
      </c>
      <c r="B3" s="95" t="str">
        <f>IFERROR(IF(INDEX('Open 1'!$A:$F,MATCH('Open 1 Results'!$E3,'Open 1'!$F:$F,0),2)&gt;0,INDEX('Open 1'!$A:$F,MATCH('Open 1 Results'!$E3,'Open 1'!$F:$F,0),2),""),"")</f>
        <v>Brenda Deters</v>
      </c>
      <c r="C3" s="95" t="str">
        <f>IFERROR(IF(INDEX('Open 1'!$A:$F,MATCH('Open 1 Results'!$E3,'Open 1'!$F:$F,0),3)&gt;0,INDEX('Open 1'!$A:$F,MATCH('Open 1 Results'!$E3,'Open 1'!$F:$F,0),3),""),"")</f>
        <v>Fantastic French Fling</v>
      </c>
      <c r="D3" s="96">
        <f>IFERROR(IF(AND(SMALL('Open 1'!F:F,L3)&gt;1000,SMALL('Open 1'!F:F,L3)&lt;3000),"nt",IF(SMALL('Open 1'!F:F,L3)&gt;3000,"",SMALL('Open 1'!F:F,L3))),"")</f>
        <v>13.702000062</v>
      </c>
      <c r="E3" s="130">
        <f>IF(D3="nt",IFERROR(SMALL('Open 1'!F:F,L3),""),IF(D3&gt;3000,"",IFERROR(SMALL('Open 1'!F:F,L3),"")))</f>
        <v>13.702000062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1'!Q4</f>
        <v>13.667000045</v>
      </c>
      <c r="I3" s="68" t="s">
        <v>3</v>
      </c>
      <c r="J3" s="139">
        <v>5</v>
      </c>
      <c r="K3" s="139"/>
      <c r="L3" s="68">
        <v>2</v>
      </c>
    </row>
    <row r="4" spans="1:12">
      <c r="A4" s="22">
        <f>IFERROR(IF(INDEX('Open 1'!$A:$F,MATCH('Open 1 Results'!$E4,'Open 1'!$F:$F,0),1)&gt;0,INDEX('Open 1'!$A:$F,MATCH('Open 1 Results'!$E4,'Open 1'!$F:$F,0),1),""),"")</f>
        <v>32</v>
      </c>
      <c r="B4" s="95" t="str">
        <f>IFERROR(IF(INDEX('Open 1'!$A:$F,MATCH('Open 1 Results'!$E4,'Open 1'!$F:$F,0),2)&gt;0,INDEX('Open 1'!$A:$F,MATCH('Open 1 Results'!$E4,'Open 1'!$F:$F,0),2),""),"")</f>
        <v xml:space="preserve">Jill Moody </v>
      </c>
      <c r="C4" s="95" t="str">
        <f>IFERROR(IF(INDEX('Open 1'!$A:$F,MATCH('Open 1 Results'!$E4,'Open 1'!$F:$F,0),3)&gt;0,INDEX('Open 1'!$A:$F,MATCH('Open 1 Results'!$E4,'Open 1'!$F:$F,0),3),""),"")</f>
        <v>Tanya</v>
      </c>
      <c r="D4" s="96">
        <f>IFERROR(IF(AND(SMALL('Open 1'!F:F,L4)&gt;1000,SMALL('Open 1'!F:F,L4)&lt;3000),"nt",IF(SMALL('Open 1'!F:F,L4)&gt;3000,"",SMALL('Open 1'!F:F,L4))),"")</f>
        <v>13.802000037999999</v>
      </c>
      <c r="E4" s="130">
        <f>IF(D4="nt",IFERROR(SMALL('Open 1'!F:F,L4),""),IF(D4&gt;3000,"",IFERROR(SMALL('Open 1'!F:F,L4),"")))</f>
        <v>13.802000037999999</v>
      </c>
      <c r="F4" s="97" t="str">
        <f t="shared" si="0"/>
        <v>1D</v>
      </c>
      <c r="G4" s="104" t="str">
        <f t="shared" si="1"/>
        <v/>
      </c>
      <c r="H4" s="90">
        <f>'Open 1'!Q10</f>
        <v>14.211000067000001</v>
      </c>
      <c r="I4" s="98" t="s">
        <v>4</v>
      </c>
      <c r="J4" s="187"/>
      <c r="K4" s="139"/>
      <c r="L4" s="68">
        <v>3</v>
      </c>
    </row>
    <row r="5" spans="1:12">
      <c r="A5" s="22">
        <f>IFERROR(IF(INDEX('Open 1'!$A:$F,MATCH('Open 1 Results'!$E5,'Open 1'!$F:$F,0),1)&gt;0,INDEX('Open 1'!$A:$F,MATCH('Open 1 Results'!$E5,'Open 1'!$F:$F,0),1),""),"")</f>
        <v>36</v>
      </c>
      <c r="B5" s="95" t="str">
        <f>IFERROR(IF(INDEX('Open 1'!$A:$F,MATCH('Open 1 Results'!$E5,'Open 1'!$F:$F,0),2)&gt;0,INDEX('Open 1'!$A:$F,MATCH('Open 1 Results'!$E5,'Open 1'!$F:$F,0),2),""),"")</f>
        <v>Kensey Allen</v>
      </c>
      <c r="C5" s="95" t="str">
        <f>IFERROR(IF(INDEX('Open 1'!$A:$F,MATCH('Open 1 Results'!$E5,'Open 1'!$F:$F,0),3)&gt;0,INDEX('Open 1'!$A:$F,MATCH('Open 1 Results'!$E5,'Open 1'!$F:$F,0),3),""),"")</f>
        <v>Snip</v>
      </c>
      <c r="D5" s="96">
        <f>IFERROR(IF(AND(SMALL('Open 1'!F:F,L5)&gt;1000,SMALL('Open 1'!F:F,L5)&lt;3000),"nt",IF(SMALL('Open 1'!F:F,L5)&gt;3000,"",SMALL('Open 1'!F:F,L5))),"")</f>
        <v>13.866000043</v>
      </c>
      <c r="E5" s="130">
        <f>IF(D5="nt",IFERROR(SMALL('Open 1'!F:F,L5),""),IF(D5&gt;3000,"",IFERROR(SMALL('Open 1'!F:F,L5),"")))</f>
        <v>13.866000043</v>
      </c>
      <c r="F5" s="97" t="str">
        <f t="shared" si="0"/>
        <v>1D</v>
      </c>
      <c r="G5" s="104" t="str">
        <f t="shared" si="1"/>
        <v/>
      </c>
      <c r="H5" s="90">
        <f>'Open 1'!Q16</f>
        <v>14.679000019</v>
      </c>
      <c r="I5" s="98" t="s">
        <v>5</v>
      </c>
      <c r="J5" s="187">
        <v>4</v>
      </c>
      <c r="K5" s="140"/>
      <c r="L5" s="68">
        <v>4</v>
      </c>
    </row>
    <row r="6" spans="1:12">
      <c r="A6" s="22">
        <f>IFERROR(IF(INDEX('Open 1'!$A:$F,MATCH('Open 1 Results'!$E6,'Open 1'!$F:$F,0),1)&gt;0,INDEX('Open 1'!$A:$F,MATCH('Open 1 Results'!$E6,'Open 1'!$F:$F,0),1),""),"")</f>
        <v>5</v>
      </c>
      <c r="B6" s="95" t="str">
        <f>IFERROR(IF(INDEX('Open 1'!$A:$F,MATCH('Open 1 Results'!$E6,'Open 1'!$F:$F,0),2)&gt;0,INDEX('Open 1'!$A:$F,MATCH('Open 1 Results'!$E6,'Open 1'!$F:$F,0),2),""),"")</f>
        <v>Carly Nelson</v>
      </c>
      <c r="C6" s="95" t="str">
        <f>IFERROR(IF(INDEX('Open 1'!$A:$F,MATCH('Open 1 Results'!$E6,'Open 1'!$F:$F,0),3)&gt;0,INDEX('Open 1'!$A:$F,MATCH('Open 1 Results'!$E6,'Open 1'!$F:$F,0),3),""),"")</f>
        <v>Lucy</v>
      </c>
      <c r="D6" s="96">
        <f>IFERROR(IF(AND(SMALL('Open 1'!F:F,L6)&gt;1000,SMALL('Open 1'!F:F,L6)&lt;3000),"nt",IF(SMALL('Open 1'!F:F,L6)&gt;3000,"",SMALL('Open 1'!F:F,L6))),"")</f>
        <v>13.963000005</v>
      </c>
      <c r="E6" s="130">
        <f>IF(D6="nt",IFERROR(SMALL('Open 1'!F:F,L6),""),IF(D6&gt;3000,"",IFERROR(SMALL('Open 1'!F:F,L6),"")))</f>
        <v>13.963000005</v>
      </c>
      <c r="F6" s="97" t="str">
        <f t="shared" si="0"/>
        <v>1D</v>
      </c>
      <c r="G6" s="104" t="str">
        <f t="shared" si="1"/>
        <v/>
      </c>
      <c r="H6" s="90">
        <f>'Open 1'!Q22</f>
        <v>15.950000062999999</v>
      </c>
      <c r="I6" s="98" t="s">
        <v>6</v>
      </c>
      <c r="J6" s="187"/>
      <c r="K6" s="139"/>
      <c r="L6" s="68">
        <v>5</v>
      </c>
    </row>
    <row r="7" spans="1:12">
      <c r="A7" s="22">
        <f>IFERROR(IF(INDEX('Open 1'!$A:$F,MATCH('Open 1 Results'!$E7,'Open 1'!$F:$F,0),1)&gt;0,INDEX('Open 1'!$A:$F,MATCH('Open 1 Results'!$E7,'Open 1'!$F:$F,0),1),""),"")</f>
        <v>26</v>
      </c>
      <c r="B7" s="95" t="str">
        <f>IFERROR(IF(INDEX('Open 1'!$A:$F,MATCH('Open 1 Results'!$E7,'Open 1'!$F:$F,0),2)&gt;0,INDEX('Open 1'!$A:$F,MATCH('Open 1 Results'!$E7,'Open 1'!$F:$F,0),2),""),"")</f>
        <v>Jodi Nelson</v>
      </c>
      <c r="C7" s="95" t="str">
        <f>IFERROR(IF(INDEX('Open 1'!$A:$F,MATCH('Open 1 Results'!$E7,'Open 1'!$F:$F,0),3)&gt;0,INDEX('Open 1'!$A:$F,MATCH('Open 1 Results'!$E7,'Open 1'!$F:$F,0),3),""),"")</f>
        <v>Simon</v>
      </c>
      <c r="D7" s="96">
        <f>IFERROR(IF(AND(SMALL('Open 1'!F:F,L7)&gt;1000,SMALL('Open 1'!F:F,L7)&lt;3000),"nt",IF(SMALL('Open 1'!F:F,L7)&gt;3000,"",SMALL('Open 1'!F:F,L7))),"")</f>
        <v>14.037000031000002</v>
      </c>
      <c r="E7" s="130">
        <f>IF(D7="nt",IFERROR(SMALL('Open 1'!F:F,L7),""),IF(D7&gt;3000,"",IFERROR(SMALL('Open 1'!F:F,L7),"")))</f>
        <v>14.037000031000002</v>
      </c>
      <c r="F7" s="97" t="str">
        <f t="shared" si="0"/>
        <v>1D</v>
      </c>
      <c r="G7" s="104" t="str">
        <f t="shared" si="1"/>
        <v/>
      </c>
      <c r="H7" s="68" t="str">
        <f>'Open 1'!Q28</f>
        <v>-</v>
      </c>
      <c r="I7" s="98" t="s">
        <v>13</v>
      </c>
      <c r="J7" s="187">
        <v>3</v>
      </c>
      <c r="K7" s="139"/>
      <c r="L7" s="68">
        <v>6</v>
      </c>
    </row>
    <row r="8" spans="1:12">
      <c r="A8" s="22">
        <f>IFERROR(IF(INDEX('Open 1'!$A:$F,MATCH('Open 1 Results'!$E8,'Open 1'!$F:$F,0),1)&gt;0,INDEX('Open 1'!$A:$F,MATCH('Open 1 Results'!$E8,'Open 1'!$F:$F,0),1),""),"")</f>
        <v>56</v>
      </c>
      <c r="B8" s="95" t="str">
        <f>IFERROR(IF(INDEX('Open 1'!$A:$F,MATCH('Open 1 Results'!$E8,'Open 1'!$F:$F,0),2)&gt;0,INDEX('Open 1'!$A:$F,MATCH('Open 1 Results'!$E8,'Open 1'!$F:$F,0),2),""),"")</f>
        <v>Lee Ann Wheeler</v>
      </c>
      <c r="C8" s="95" t="str">
        <f>IFERROR(IF(INDEX('Open 1'!$A:$F,MATCH('Open 1 Results'!$E8,'Open 1'!$F:$F,0),3)&gt;0,INDEX('Open 1'!$A:$F,MATCH('Open 1 Results'!$E8,'Open 1'!$F:$F,0),3),""),"")</f>
        <v>TR Seekin n Streakin</v>
      </c>
      <c r="D8" s="96">
        <f>IFERROR(IF(AND(SMALL('Open 1'!F:F,L8)&gt;1000,SMALL('Open 1'!F:F,L8)&lt;3000),"nt",IF(SMALL('Open 1'!F:F,L8)&gt;3000,"",SMALL('Open 1'!F:F,L8))),"")</f>
        <v>14.211000067000001</v>
      </c>
      <c r="E8" s="130">
        <f>IF(D8="nt",IFERROR(SMALL('Open 1'!F:F,L8),""),IF(D8&gt;3000,"",IFERROR(SMALL('Open 1'!F:F,L8),"")))</f>
        <v>14.211000067000001</v>
      </c>
      <c r="F8" s="97" t="str">
        <f t="shared" si="0"/>
        <v>2D</v>
      </c>
      <c r="G8" s="104" t="str">
        <f t="shared" si="1"/>
        <v>2D</v>
      </c>
      <c r="J8" s="186"/>
      <c r="K8" s="139"/>
      <c r="L8" s="68">
        <v>7</v>
      </c>
    </row>
    <row r="9" spans="1:12">
      <c r="A9" s="22">
        <f>IFERROR(IF(INDEX('Open 1'!$A:$F,MATCH('Open 1 Results'!$E9,'Open 1'!$F:$F,0),1)&gt;0,INDEX('Open 1'!$A:$F,MATCH('Open 1 Results'!$E9,'Open 1'!$F:$F,0),1),""),"")</f>
        <v>62</v>
      </c>
      <c r="B9" s="95" t="str">
        <f>IFERROR(IF(INDEX('Open 1'!$A:$F,MATCH('Open 1 Results'!$E9,'Open 1'!$F:$F,0),2)&gt;0,INDEX('Open 1'!$A:$F,MATCH('Open 1 Results'!$E9,'Open 1'!$F:$F,0),2),""),"")</f>
        <v>Makenzee Wheelhouse</v>
      </c>
      <c r="C9" s="95" t="str">
        <f>IFERROR(IF(INDEX('Open 1'!$A:$F,MATCH('Open 1 Results'!$E9,'Open 1'!$F:$F,0),3)&gt;0,INDEX('Open 1'!$A:$F,MATCH('Open 1 Results'!$E9,'Open 1'!$F:$F,0),3),""),"")</f>
        <v>Illuminated Moonshine</v>
      </c>
      <c r="D9" s="96">
        <f>IFERROR(IF(AND(SMALL('Open 1'!F:F,L9)&gt;1000,SMALL('Open 1'!F:F,L9)&lt;3000),"nt",IF(SMALL('Open 1'!F:F,L9)&gt;3000,"",SMALL('Open 1'!F:F,L9))),"")</f>
        <v>14.264000074</v>
      </c>
      <c r="E9" s="130">
        <f>IF(D9="nt",IFERROR(SMALL('Open 1'!F:F,L9),""),IF(D9&gt;3000,"",IFERROR(SMALL('Open 1'!F:F,L9),"")))</f>
        <v>14.264000074</v>
      </c>
      <c r="F9" s="97" t="str">
        <f t="shared" si="0"/>
        <v>2D</v>
      </c>
      <c r="G9" s="104" t="str">
        <f t="shared" si="1"/>
        <v/>
      </c>
      <c r="J9" s="186"/>
      <c r="K9" s="139"/>
      <c r="L9" s="68">
        <v>8</v>
      </c>
    </row>
    <row r="10" spans="1:12">
      <c r="A10" s="22">
        <f>IFERROR(IF(INDEX('Open 1'!$A:$F,MATCH('Open 1 Results'!$E10,'Open 1'!$F:$F,0),1)&gt;0,INDEX('Open 1'!$A:$F,MATCH('Open 1 Results'!$E10,'Open 1'!$F:$F,0),1),""),"")</f>
        <v>47</v>
      </c>
      <c r="B10" s="95" t="str">
        <f>IFERROR(IF(INDEX('Open 1'!$A:$F,MATCH('Open 1 Results'!$E10,'Open 1'!$F:$F,0),2)&gt;0,INDEX('Open 1'!$A:$F,MATCH('Open 1 Results'!$E10,'Open 1'!$F:$F,0),2),""),"")</f>
        <v>Cassie Melbrech</v>
      </c>
      <c r="C10" s="95" t="str">
        <f>IFERROR(IF(INDEX('Open 1'!$A:$F,MATCH('Open 1 Results'!$E10,'Open 1'!$F:$F,0),3)&gt;0,INDEX('Open 1'!$A:$F,MATCH('Open 1 Results'!$E10,'Open 1'!$F:$F,0),3),""),"")</f>
        <v>reyted</v>
      </c>
      <c r="D10" s="96">
        <f>IFERROR(IF(AND(SMALL('Open 1'!F:F,L10)&gt;1000,SMALL('Open 1'!F:F,L10)&lt;3000),"nt",IF(SMALL('Open 1'!F:F,L10)&gt;3000,"",SMALL('Open 1'!F:F,L10))),"")</f>
        <v>14.331000055999999</v>
      </c>
      <c r="E10" s="130">
        <f>IF(D10="nt",IFERROR(SMALL('Open 1'!F:F,L10),""),IF(D10&gt;3000,"",IFERROR(SMALL('Open 1'!F:F,L10),"")))</f>
        <v>14.331000055999999</v>
      </c>
      <c r="F10" s="97" t="str">
        <f t="shared" si="0"/>
        <v>2D</v>
      </c>
      <c r="G10" s="104" t="str">
        <f t="shared" si="1"/>
        <v/>
      </c>
      <c r="J10" s="186"/>
      <c r="K10" s="139"/>
      <c r="L10" s="68">
        <v>9</v>
      </c>
    </row>
    <row r="11" spans="1:12">
      <c r="A11" s="22">
        <f>IFERROR(IF(INDEX('Open 1'!$A:$F,MATCH('Open 1 Results'!$E11,'Open 1'!$F:$F,0),1)&gt;0,INDEX('Open 1'!$A:$F,MATCH('Open 1 Results'!$E11,'Open 1'!$F:$F,0),1),""),"")</f>
        <v>31</v>
      </c>
      <c r="B11" s="95" t="str">
        <f>IFERROR(IF(INDEX('Open 1'!$A:$F,MATCH('Open 1 Results'!$E11,'Open 1'!$F:$F,0),2)&gt;0,INDEX('Open 1'!$A:$F,MATCH('Open 1 Results'!$E11,'Open 1'!$F:$F,0),2),""),"")</f>
        <v>Alison Zacharias</v>
      </c>
      <c r="C11" s="95" t="str">
        <f>IFERROR(IF(INDEX('Open 1'!$A:$F,MATCH('Open 1 Results'!$E11,'Open 1'!$F:$F,0),3)&gt;0,INDEX('Open 1'!$A:$F,MATCH('Open 1 Results'!$E11,'Open 1'!$F:$F,0),3),""),"")</f>
        <v>Willow</v>
      </c>
      <c r="D11" s="96">
        <f>IFERROR(IF(AND(SMALL('Open 1'!F:F,L11)&gt;1000,SMALL('Open 1'!F:F,L11)&lt;3000),"nt",IF(SMALL('Open 1'!F:F,L11)&gt;3000,"",SMALL('Open 1'!F:F,L11))),"")</f>
        <v>14.355000037</v>
      </c>
      <c r="E11" s="130">
        <f>IF(D11="nt",IFERROR(SMALL('Open 1'!F:F,L11),""),IF(D11&gt;3000,"",IFERROR(SMALL('Open 1'!F:F,L11),"")))</f>
        <v>14.355000037</v>
      </c>
      <c r="F11" s="97" t="str">
        <f t="shared" si="0"/>
        <v>2D</v>
      </c>
      <c r="G11" s="104" t="str">
        <f t="shared" si="1"/>
        <v/>
      </c>
      <c r="J11" s="186"/>
      <c r="K11" s="139"/>
      <c r="L11" s="68">
        <v>10</v>
      </c>
    </row>
    <row r="12" spans="1:12">
      <c r="A12" s="22">
        <f>IFERROR(IF(INDEX('Open 1'!$A:$F,MATCH('Open 1 Results'!$E12,'Open 1'!$F:$F,0),1)&gt;0,INDEX('Open 1'!$A:$F,MATCH('Open 1 Results'!$E12,'Open 1'!$F:$F,0),1),""),"")</f>
        <v>3</v>
      </c>
      <c r="B12" s="95" t="str">
        <f>IFERROR(IF(INDEX('Open 1'!$A:$F,MATCH('Open 1 Results'!$E12,'Open 1'!$F:$F,0),2)&gt;0,INDEX('Open 1'!$A:$F,MATCH('Open 1 Results'!$E12,'Open 1'!$F:$F,0),2),""),"")</f>
        <v>Jill Moody</v>
      </c>
      <c r="C12" s="95" t="str">
        <f>IFERROR(IF(INDEX('Open 1'!$A:$F,MATCH('Open 1 Results'!$E12,'Open 1'!$F:$F,0),3)&gt;0,INDEX('Open 1'!$A:$F,MATCH('Open 1 Results'!$E12,'Open 1'!$F:$F,0),3),""),"")</f>
        <v>Matilda</v>
      </c>
      <c r="D12" s="96">
        <f>IFERROR(IF(AND(SMALL('Open 1'!F:F,L12)&gt;1000,SMALL('Open 1'!F:F,L12)&lt;3000),"nt",IF(SMALL('Open 1'!F:F,L12)&gt;3000,"",SMALL('Open 1'!F:F,L12))),"")</f>
        <v>14.364000003000001</v>
      </c>
      <c r="E12" s="130">
        <f>IF(D12="nt",IFERROR(SMALL('Open 1'!F:F,L12),""),IF(D12&gt;3000,"",IFERROR(SMALL('Open 1'!F:F,L12),"")))</f>
        <v>14.364000003000001</v>
      </c>
      <c r="F12" s="97" t="str">
        <f t="shared" si="0"/>
        <v>2D</v>
      </c>
      <c r="G12" s="104" t="str">
        <f t="shared" si="1"/>
        <v/>
      </c>
      <c r="J12" s="186"/>
      <c r="K12" s="139"/>
      <c r="L12" s="68">
        <v>11</v>
      </c>
    </row>
    <row r="13" spans="1:12">
      <c r="A13" s="22">
        <f>IFERROR(IF(INDEX('Open 1'!$A:$F,MATCH('Open 1 Results'!$E13,'Open 1'!$F:$F,0),1)&gt;0,INDEX('Open 1'!$A:$F,MATCH('Open 1 Results'!$E13,'Open 1'!$F:$F,0),1),""),"")</f>
        <v>37</v>
      </c>
      <c r="B13" s="95" t="str">
        <f>IFERROR(IF(INDEX('Open 1'!$A:$F,MATCH('Open 1 Results'!$E13,'Open 1'!$F:$F,0),2)&gt;0,INDEX('Open 1'!$A:$F,MATCH('Open 1 Results'!$E13,'Open 1'!$F:$F,0),2),""),"")</f>
        <v>Sandy Highland</v>
      </c>
      <c r="C13" s="95" t="str">
        <f>IFERROR(IF(INDEX('Open 1'!$A:$F,MATCH('Open 1 Results'!$E13,'Open 1'!$F:$F,0),3)&gt;0,INDEX('Open 1'!$A:$F,MATCH('Open 1 Results'!$E13,'Open 1'!$F:$F,0),3),""),"")</f>
        <v>Beer Ticket</v>
      </c>
      <c r="D13" s="96">
        <f>IFERROR(IF(AND(SMALL('Open 1'!F:F,L13)&gt;1000,SMALL('Open 1'!F:F,L13)&lt;3000),"nt",IF(SMALL('Open 1'!F:F,L13)&gt;3000,"",SMALL('Open 1'!F:F,L13))),"")</f>
        <v>14.428000044000001</v>
      </c>
      <c r="E13" s="130">
        <f>IF(D13="nt",IFERROR(SMALL('Open 1'!F:F,L13),""),IF(D13&gt;3000,"",IFERROR(SMALL('Open 1'!F:F,L13),"")))</f>
        <v>14.428000044000001</v>
      </c>
      <c r="F13" s="97" t="str">
        <f t="shared" si="0"/>
        <v>2D</v>
      </c>
      <c r="G13" s="104" t="str">
        <f t="shared" si="1"/>
        <v/>
      </c>
      <c r="J13" s="186"/>
      <c r="K13" s="139"/>
      <c r="L13" s="68">
        <v>12</v>
      </c>
    </row>
    <row r="14" spans="1:12">
      <c r="A14" s="22">
        <f>IFERROR(IF(INDEX('Open 1'!$A:$F,MATCH('Open 1 Results'!$E14,'Open 1'!$F:$F,0),1)&gt;0,INDEX('Open 1'!$A:$F,MATCH('Open 1 Results'!$E14,'Open 1'!$F:$F,0),1),""),"")</f>
        <v>21</v>
      </c>
      <c r="B14" s="95" t="str">
        <f>IFERROR(IF(INDEX('Open 1'!$A:$F,MATCH('Open 1 Results'!$E14,'Open 1'!$F:$F,0),2)&gt;0,INDEX('Open 1'!$A:$F,MATCH('Open 1 Results'!$E14,'Open 1'!$F:$F,0),2),""),"")</f>
        <v>Lexi Thyberg</v>
      </c>
      <c r="C14" s="95" t="str">
        <f>IFERROR(IF(INDEX('Open 1'!$A:$F,MATCH('Open 1 Results'!$E14,'Open 1'!$F:$F,0),3)&gt;0,INDEX('Open 1'!$A:$F,MATCH('Open 1 Results'!$E14,'Open 1'!$F:$F,0),3),""),"")</f>
        <v>Mouse</v>
      </c>
      <c r="D14" s="96">
        <f>IFERROR(IF(AND(SMALL('Open 1'!F:F,L14)&gt;1000,SMALL('Open 1'!F:F,L14)&lt;3000),"nt",IF(SMALL('Open 1'!F:F,L14)&gt;3000,"",SMALL('Open 1'!F:F,L14))),"")</f>
        <v>14.441000025000001</v>
      </c>
      <c r="E14" s="130">
        <f>IF(D14="nt",IFERROR(SMALL('Open 1'!F:F,L14),""),IF(D14&gt;3000,"",IFERROR(SMALL('Open 1'!F:F,L14),"")))</f>
        <v>14.441000025000001</v>
      </c>
      <c r="F14" s="97" t="str">
        <f t="shared" si="0"/>
        <v>2D</v>
      </c>
      <c r="G14" s="104" t="str">
        <f t="shared" si="1"/>
        <v/>
      </c>
      <c r="J14" s="186"/>
      <c r="K14" s="139"/>
      <c r="L14" s="68">
        <v>13</v>
      </c>
    </row>
    <row r="15" spans="1:12">
      <c r="A15" s="22">
        <f>IFERROR(IF(INDEX('Open 1'!$A:$F,MATCH('Open 1 Results'!$E15,'Open 1'!$F:$F,0),1)&gt;0,INDEX('Open 1'!$A:$F,MATCH('Open 1 Results'!$E15,'Open 1'!$F:$F,0),1),""),"")</f>
        <v>58</v>
      </c>
      <c r="B15" s="95" t="str">
        <f>IFERROR(IF(INDEX('Open 1'!$A:$F,MATCH('Open 1 Results'!$E15,'Open 1'!$F:$F,0),2)&gt;0,INDEX('Open 1'!$A:$F,MATCH('Open 1 Results'!$E15,'Open 1'!$F:$F,0),2),""),"")</f>
        <v>Victoria Blatchford</v>
      </c>
      <c r="C15" s="95" t="str">
        <f>IFERROR(IF(INDEX('Open 1'!$A:$F,MATCH('Open 1 Results'!$E15,'Open 1'!$F:$F,0),3)&gt;0,INDEX('Open 1'!$A:$F,MATCH('Open 1 Results'!$E15,'Open 1'!$F:$F,0),3),""),"")</f>
        <v xml:space="preserve">Coalys Te Bar </v>
      </c>
      <c r="D15" s="96">
        <f>IFERROR(IF(AND(SMALL('Open 1'!F:F,L15)&gt;1000,SMALL('Open 1'!F:F,L15)&lt;3000),"nt",IF(SMALL('Open 1'!F:F,L15)&gt;3000,"",SMALL('Open 1'!F:F,L15))),"")</f>
        <v>14.487000069</v>
      </c>
      <c r="E15" s="130">
        <f>IF(D15="nt",IFERROR(SMALL('Open 1'!F:F,L15),""),IF(D15&gt;3000,"",IFERROR(SMALL('Open 1'!F:F,L15),"")))</f>
        <v>14.487000069</v>
      </c>
      <c r="F15" s="97" t="str">
        <f t="shared" si="0"/>
        <v>2D</v>
      </c>
      <c r="G15" s="104" t="str">
        <f t="shared" si="1"/>
        <v/>
      </c>
      <c r="J15" s="186">
        <v>5</v>
      </c>
      <c r="K15" s="139"/>
      <c r="L15" s="68">
        <v>14</v>
      </c>
    </row>
    <row r="16" spans="1:12">
      <c r="A16" s="22">
        <f>IFERROR(IF(INDEX('Open 1'!$A:$F,MATCH('Open 1 Results'!$E16,'Open 1'!$F:$F,0),1)&gt;0,INDEX('Open 1'!$A:$F,MATCH('Open 1 Results'!$E16,'Open 1'!$F:$F,0),1),""),"")</f>
        <v>49</v>
      </c>
      <c r="B16" s="95" t="str">
        <f>IFERROR(IF(INDEX('Open 1'!$A:$F,MATCH('Open 1 Results'!$E16,'Open 1'!$F:$F,0),2)&gt;0,INDEX('Open 1'!$A:$F,MATCH('Open 1 Results'!$E16,'Open 1'!$F:$F,0),2),""),"")</f>
        <v>Mike Boomgarden</v>
      </c>
      <c r="C16" s="95" t="str">
        <f>IFERROR(IF(INDEX('Open 1'!$A:$F,MATCH('Open 1 Results'!$E16,'Open 1'!$F:$F,0),3)&gt;0,INDEX('Open 1'!$A:$F,MATCH('Open 1 Results'!$E16,'Open 1'!$F:$F,0),3),""),"")</f>
        <v>Peanut</v>
      </c>
      <c r="D16" s="96">
        <f>IFERROR(IF(AND(SMALL('Open 1'!F:F,L16)&gt;1000,SMALL('Open 1'!F:F,L16)&lt;3000),"nt",IF(SMALL('Open 1'!F:F,L16)&gt;3000,"",SMALL('Open 1'!F:F,L16))),"")</f>
        <v>14.518000058</v>
      </c>
      <c r="E16" s="130">
        <f>IF(D16="nt",IFERROR(SMALL('Open 1'!F:F,L16),""),IF(D16&gt;3000,"",IFERROR(SMALL('Open 1'!F:F,L16),"")))</f>
        <v>14.518000058</v>
      </c>
      <c r="F16" s="97" t="str">
        <f t="shared" si="0"/>
        <v>2D</v>
      </c>
      <c r="G16" s="104" t="str">
        <f t="shared" si="1"/>
        <v/>
      </c>
      <c r="J16" s="186">
        <v>4</v>
      </c>
      <c r="K16" s="139"/>
      <c r="L16" s="68">
        <v>15</v>
      </c>
    </row>
    <row r="17" spans="1:12">
      <c r="A17" s="22">
        <f>IFERROR(IF(INDEX('Open 1'!$A:$F,MATCH('Open 1 Results'!$E17,'Open 1'!$F:$F,0),1)&gt;0,INDEX('Open 1'!$A:$F,MATCH('Open 1 Results'!$E17,'Open 1'!$F:$F,0),1),""),"")</f>
        <v>2</v>
      </c>
      <c r="B17" s="95" t="str">
        <f>IFERROR(IF(INDEX('Open 1'!$A:$F,MATCH('Open 1 Results'!$E17,'Open 1'!$F:$F,0),2)&gt;0,INDEX('Open 1'!$A:$F,MATCH('Open 1 Results'!$E17,'Open 1'!$F:$F,0),2),""),"")</f>
        <v>Lexy Leischner</v>
      </c>
      <c r="C17" s="95" t="str">
        <f>IFERROR(IF(INDEX('Open 1'!$A:$F,MATCH('Open 1 Results'!$E17,'Open 1'!$F:$F,0),3)&gt;0,INDEX('Open 1'!$A:$F,MATCH('Open 1 Results'!$E17,'Open 1'!$F:$F,0),3),""),"")</f>
        <v>Paisley</v>
      </c>
      <c r="D17" s="96">
        <f>IFERROR(IF(AND(SMALL('Open 1'!F:F,L17)&gt;1000,SMALL('Open 1'!F:F,L17)&lt;3000),"nt",IF(SMALL('Open 1'!F:F,L17)&gt;3000,"",SMALL('Open 1'!F:F,L17))),"")</f>
        <v>14.524000001999999</v>
      </c>
      <c r="E17" s="130">
        <f>IF(D17="nt",IFERROR(SMALL('Open 1'!F:F,L17),""),IF(D17&gt;3000,"",IFERROR(SMALL('Open 1'!F:F,L17),"")))</f>
        <v>14.524000001999999</v>
      </c>
      <c r="F17" s="97" t="str">
        <f t="shared" si="0"/>
        <v>2D</v>
      </c>
      <c r="G17" s="104" t="str">
        <f t="shared" si="1"/>
        <v/>
      </c>
      <c r="J17" s="186">
        <v>3</v>
      </c>
      <c r="K17" s="139"/>
      <c r="L17" s="68">
        <v>16</v>
      </c>
    </row>
    <row r="18" spans="1:12">
      <c r="A18" s="22">
        <f>IFERROR(IF(INDEX('Open 1'!$A:$F,MATCH('Open 1 Results'!$E18,'Open 1'!$F:$F,0),1)&gt;0,INDEX('Open 1'!$A:$F,MATCH('Open 1 Results'!$E18,'Open 1'!$F:$F,0),1),""),"")</f>
        <v>59</v>
      </c>
      <c r="B18" s="95" t="str">
        <f>IFERROR(IF(INDEX('Open 1'!$A:$F,MATCH('Open 1 Results'!$E18,'Open 1'!$F:$F,0),2)&gt;0,INDEX('Open 1'!$A:$F,MATCH('Open 1 Results'!$E18,'Open 1'!$F:$F,0),2),""),"")</f>
        <v>Jill Moody</v>
      </c>
      <c r="C18" s="95" t="str">
        <f>IFERROR(IF(INDEX('Open 1'!$A:$F,MATCH('Open 1 Results'!$E18,'Open 1'!$F:$F,0),3)&gt;0,INDEX('Open 1'!$A:$F,MATCH('Open 1 Results'!$E18,'Open 1'!$F:$F,0),3),""),"")</f>
        <v>Cher</v>
      </c>
      <c r="D18" s="96">
        <f>IFERROR(IF(AND(SMALL('Open 1'!F:F,L18)&gt;1000,SMALL('Open 1'!F:F,L18)&lt;3000),"nt",IF(SMALL('Open 1'!F:F,L18)&gt;3000,"",SMALL('Open 1'!F:F,L18))),"")</f>
        <v>14.589000070000001</v>
      </c>
      <c r="E18" s="130">
        <f>IF(D18="nt",IFERROR(SMALL('Open 1'!F:F,L18),""),IF(D18&gt;3000,"",IFERROR(SMALL('Open 1'!F:F,L18),"")))</f>
        <v>14.589000070000001</v>
      </c>
      <c r="F18" s="97" t="str">
        <f t="shared" si="0"/>
        <v>2D</v>
      </c>
      <c r="G18" s="104" t="str">
        <f t="shared" si="1"/>
        <v/>
      </c>
      <c r="J18" s="186"/>
      <c r="K18" s="139"/>
      <c r="L18" s="68">
        <v>17</v>
      </c>
    </row>
    <row r="19" spans="1:12">
      <c r="A19" s="22">
        <f>IFERROR(IF(INDEX('Open 1'!$A:$F,MATCH('Open 1 Results'!$E19,'Open 1'!$F:$F,0),1)&gt;0,INDEX('Open 1'!$A:$F,MATCH('Open 1 Results'!$E19,'Open 1'!$F:$F,0),1),""),"")</f>
        <v>19</v>
      </c>
      <c r="B19" s="95" t="str">
        <f>IFERROR(IF(INDEX('Open 1'!$A:$F,MATCH('Open 1 Results'!$E19,'Open 1'!$F:$F,0),2)&gt;0,INDEX('Open 1'!$A:$F,MATCH('Open 1 Results'!$E19,'Open 1'!$F:$F,0),2),""),"")</f>
        <v>Shari Kennedy</v>
      </c>
      <c r="C19" s="95" t="str">
        <f>IFERROR(IF(INDEX('Open 1'!$A:$F,MATCH('Open 1 Results'!$E19,'Open 1'!$F:$F,0),3)&gt;0,INDEX('Open 1'!$A:$F,MATCH('Open 1 Results'!$E19,'Open 1'!$F:$F,0),3),""),"")</f>
        <v>Cinderellas Gotta Gun</v>
      </c>
      <c r="D19" s="96">
        <f>IFERROR(IF(AND(SMALL('Open 1'!F:F,L19)&gt;1000,SMALL('Open 1'!F:F,L19)&lt;3000),"nt",IF(SMALL('Open 1'!F:F,L19)&gt;3000,"",SMALL('Open 1'!F:F,L19))),"")</f>
        <v>14.609000022</v>
      </c>
      <c r="E19" s="130">
        <f>IF(D19="nt",IFERROR(SMALL('Open 1'!F:F,L19),""),IF(D19&gt;3000,"",IFERROR(SMALL('Open 1'!F:F,L19),"")))</f>
        <v>14.609000022</v>
      </c>
      <c r="F19" s="97" t="str">
        <f t="shared" si="0"/>
        <v>2D</v>
      </c>
      <c r="G19" s="104" t="str">
        <f t="shared" si="1"/>
        <v/>
      </c>
      <c r="J19" s="186">
        <v>2</v>
      </c>
      <c r="K19" s="139"/>
      <c r="L19" s="68">
        <v>18</v>
      </c>
    </row>
    <row r="20" spans="1:12">
      <c r="A20" s="22">
        <f>IFERROR(IF(INDEX('Open 1'!$A:$F,MATCH('Open 1 Results'!$E20,'Open 1'!$F:$F,0),1)&gt;0,INDEX('Open 1'!$A:$F,MATCH('Open 1 Results'!$E20,'Open 1'!$F:$F,0),1),""),"")</f>
        <v>10</v>
      </c>
      <c r="B20" s="95" t="str">
        <f>IFERROR(IF(INDEX('Open 1'!$A:$F,MATCH('Open 1 Results'!$E20,'Open 1'!$F:$F,0),2)&gt;0,INDEX('Open 1'!$A:$F,MATCH('Open 1 Results'!$E20,'Open 1'!$F:$F,0),2),""),"")</f>
        <v>Tianna Doppenberg</v>
      </c>
      <c r="C20" s="95" t="str">
        <f>IFERROR(IF(INDEX('Open 1'!$A:$F,MATCH('Open 1 Results'!$E20,'Open 1'!$F:$F,0),3)&gt;0,INDEX('Open 1'!$A:$F,MATCH('Open 1 Results'!$E20,'Open 1'!$F:$F,0),3),""),"")</f>
        <v>Oakley</v>
      </c>
      <c r="D20" s="96">
        <f>IFERROR(IF(AND(SMALL('Open 1'!F:F,L20)&gt;1000,SMALL('Open 1'!F:F,L20)&lt;3000),"nt",IF(SMALL('Open 1'!F:F,L20)&gt;3000,"",SMALL('Open 1'!F:F,L20))),"")</f>
        <v>14.615000010999999</v>
      </c>
      <c r="E20" s="130">
        <f>IF(D20="nt",IFERROR(SMALL('Open 1'!F:F,L20),""),IF(D20&gt;3000,"",IFERROR(SMALL('Open 1'!F:F,L20),"")))</f>
        <v>14.615000010999999</v>
      </c>
      <c r="F20" s="97" t="str">
        <f t="shared" si="0"/>
        <v>2D</v>
      </c>
      <c r="G20" s="104" t="str">
        <f t="shared" si="1"/>
        <v/>
      </c>
      <c r="J20" s="186">
        <v>1</v>
      </c>
      <c r="K20" s="139"/>
      <c r="L20" s="68">
        <v>19</v>
      </c>
    </row>
    <row r="21" spans="1:12">
      <c r="A21" s="22">
        <f>IFERROR(IF(INDEX('Open 1'!$A:$F,MATCH('Open 1 Results'!$E21,'Open 1'!$F:$F,0),1)&gt;0,INDEX('Open 1'!$A:$F,MATCH('Open 1 Results'!$E21,'Open 1'!$F:$F,0),1),""),"")</f>
        <v>51</v>
      </c>
      <c r="B21" s="95" t="str">
        <f>IFERROR(IF(INDEX('Open 1'!$A:$F,MATCH('Open 1 Results'!$E21,'Open 1'!$F:$F,0),2)&gt;0,INDEX('Open 1'!$A:$F,MATCH('Open 1 Results'!$E21,'Open 1'!$F:$F,0),2),""),"")</f>
        <v>Emily Kruger</v>
      </c>
      <c r="C21" s="95" t="str">
        <f>IFERROR(IF(INDEX('Open 1'!$A:$F,MATCH('Open 1 Results'!$E21,'Open 1'!$F:$F,0),3)&gt;0,INDEX('Open 1'!$A:$F,MATCH('Open 1 Results'!$E21,'Open 1'!$F:$F,0),3),""),"")</f>
        <v>French Iced Stella</v>
      </c>
      <c r="D21" s="96">
        <f>IFERROR(IF(AND(SMALL('Open 1'!F:F,L21)&gt;1000,SMALL('Open 1'!F:F,L21)&lt;3000),"nt",IF(SMALL('Open 1'!F:F,L21)&gt;3000,"",SMALL('Open 1'!F:F,L21))),"")</f>
        <v>14.641000061</v>
      </c>
      <c r="E21" s="130">
        <f>IF(D21="nt",IFERROR(SMALL('Open 1'!F:F,L21),""),IF(D21&gt;3000,"",IFERROR(SMALL('Open 1'!F:F,L21),"")))</f>
        <v>14.641000061</v>
      </c>
      <c r="F21" s="97" t="str">
        <f t="shared" si="0"/>
        <v>2D</v>
      </c>
      <c r="G21" s="104" t="str">
        <f t="shared" si="1"/>
        <v/>
      </c>
      <c r="J21" s="186" t="s">
        <v>226</v>
      </c>
      <c r="K21" s="139"/>
      <c r="L21" s="68">
        <v>20</v>
      </c>
    </row>
    <row r="22" spans="1:12">
      <c r="A22" s="22">
        <f>IFERROR(IF(INDEX('Open 1'!$A:$F,MATCH('Open 1 Results'!$E22,'Open 1'!$F:$F,0),1)&gt;0,INDEX('Open 1'!$A:$F,MATCH('Open 1 Results'!$E22,'Open 1'!$F:$F,0),1),""),"")</f>
        <v>1</v>
      </c>
      <c r="B22" s="95" t="str">
        <f>IFERROR(IF(INDEX('Open 1'!$A:$F,MATCH('Open 1 Results'!$E22,'Open 1'!$F:$F,0),2)&gt;0,INDEX('Open 1'!$A:$F,MATCH('Open 1 Results'!$E22,'Open 1'!$F:$F,0),2),""),"")</f>
        <v>Brittany Dieters</v>
      </c>
      <c r="C22" s="95" t="str">
        <f>IFERROR(IF(INDEX('Open 1'!$A:$F,MATCH('Open 1 Results'!$E22,'Open 1'!$F:$F,0),3)&gt;0,INDEX('Open 1'!$A:$F,MATCH('Open 1 Results'!$E22,'Open 1'!$F:$F,0),3),""),"")</f>
        <v>Dallas</v>
      </c>
      <c r="D22" s="96">
        <f>IFERROR(IF(AND(SMALL('Open 1'!F:F,L22)&gt;1000,SMALL('Open 1'!F:F,L22)&lt;3000),"nt",IF(SMALL('Open 1'!F:F,L22)&gt;3000,"",SMALL('Open 1'!F:F,L22))),"")</f>
        <v>14.656000001000001</v>
      </c>
      <c r="E22" s="130">
        <f>IF(D22="nt",IFERROR(SMALL('Open 1'!F:F,L22),""),IF(D22&gt;3000,"",IFERROR(SMALL('Open 1'!F:F,L22),"")))</f>
        <v>14.656000001000001</v>
      </c>
      <c r="F22" s="97" t="str">
        <f t="shared" si="0"/>
        <v>2D</v>
      </c>
      <c r="G22" s="104" t="str">
        <f t="shared" si="1"/>
        <v/>
      </c>
      <c r="J22" s="186"/>
      <c r="K22" s="139"/>
      <c r="L22" s="68">
        <v>21</v>
      </c>
    </row>
    <row r="23" spans="1:12">
      <c r="A23" s="22">
        <f>IFERROR(IF(INDEX('Open 1'!$A:$F,MATCH('Open 1 Results'!$E23,'Open 1'!$F:$F,0),1)&gt;0,INDEX('Open 1'!$A:$F,MATCH('Open 1 Results'!$E23,'Open 1'!$F:$F,0),1),""),"")</f>
        <v>16</v>
      </c>
      <c r="B23" s="95" t="str">
        <f>IFERROR(IF(INDEX('Open 1'!$A:$F,MATCH('Open 1 Results'!$E23,'Open 1'!$F:$F,0),2)&gt;0,INDEX('Open 1'!$A:$F,MATCH('Open 1 Results'!$E23,'Open 1'!$F:$F,0),2),""),"")</f>
        <v>Kayla Thiele</v>
      </c>
      <c r="C23" s="95" t="str">
        <f>IFERROR(IF(INDEX('Open 1'!$A:$F,MATCH('Open 1 Results'!$E23,'Open 1'!$F:$F,0),3)&gt;0,INDEX('Open 1'!$A:$F,MATCH('Open 1 Results'!$E23,'Open 1'!$F:$F,0),3),""),"")</f>
        <v>Playboyspartycrasher (Dunny)</v>
      </c>
      <c r="D23" s="96">
        <f>IFERROR(IF(AND(SMALL('Open 1'!F:F,L23)&gt;1000,SMALL('Open 1'!F:F,L23)&lt;3000),"nt",IF(SMALL('Open 1'!F:F,L23)&gt;3000,"",SMALL('Open 1'!F:F,L23))),"")</f>
        <v>14.679000019</v>
      </c>
      <c r="E23" s="130">
        <f>IF(D23="nt",IFERROR(SMALL('Open 1'!F:F,L23),""),IF(D23&gt;3000,"",IFERROR(SMALL('Open 1'!F:F,L23),"")))</f>
        <v>14.679000019</v>
      </c>
      <c r="F23" s="97" t="str">
        <f t="shared" si="0"/>
        <v>3D</v>
      </c>
      <c r="G23" s="104" t="str">
        <f t="shared" si="1"/>
        <v>3D</v>
      </c>
      <c r="J23" s="186">
        <v>5</v>
      </c>
      <c r="K23" s="139"/>
      <c r="L23" s="68">
        <v>22</v>
      </c>
    </row>
    <row r="24" spans="1:12">
      <c r="A24" s="22">
        <f>IFERROR(IF(INDEX('Open 1'!$A:$F,MATCH('Open 1 Results'!$E24,'Open 1'!$F:$F,0),1)&gt;0,INDEX('Open 1'!$A:$F,MATCH('Open 1 Results'!$E24,'Open 1'!$F:$F,0),1),""),"")</f>
        <v>12</v>
      </c>
      <c r="B24" s="95" t="str">
        <f>IFERROR(IF(INDEX('Open 1'!$A:$F,MATCH('Open 1 Results'!$E24,'Open 1'!$F:$F,0),2)&gt;0,INDEX('Open 1'!$A:$F,MATCH('Open 1 Results'!$E24,'Open 1'!$F:$F,0),2),""),"")</f>
        <v>Shana Lensing</v>
      </c>
      <c r="C24" s="95" t="str">
        <f>IFERROR(IF(INDEX('Open 1'!$A:$F,MATCH('Open 1 Results'!$E24,'Open 1'!$F:$F,0),3)&gt;0,INDEX('Open 1'!$A:$F,MATCH('Open 1 Results'!$E24,'Open 1'!$F:$F,0),3),""),"")</f>
        <v>Dream</v>
      </c>
      <c r="D24" s="96">
        <f>IFERROR(IF(AND(SMALL('Open 1'!F:F,L24)&gt;1000,SMALL('Open 1'!F:F,L24)&lt;3000),"nt",IF(SMALL('Open 1'!F:F,L24)&gt;3000,"",SMALL('Open 1'!F:F,L24))),"")</f>
        <v>14.681000013999999</v>
      </c>
      <c r="E24" s="130">
        <f>IF(D24="nt",IFERROR(SMALL('Open 1'!F:F,L24),""),IF(D24&gt;3000,"",IFERROR(SMALL('Open 1'!F:F,L24),"")))</f>
        <v>14.681000013999999</v>
      </c>
      <c r="F24" s="97" t="str">
        <f t="shared" si="0"/>
        <v>3D</v>
      </c>
      <c r="G24" s="104" t="str">
        <f t="shared" si="1"/>
        <v/>
      </c>
      <c r="J24" s="186">
        <v>4</v>
      </c>
      <c r="K24" s="139">
        <v>5</v>
      </c>
      <c r="L24" s="68">
        <v>23</v>
      </c>
    </row>
    <row r="25" spans="1:12">
      <c r="A25" s="22">
        <f>IFERROR(IF(INDEX('Open 1'!$A:$F,MATCH('Open 1 Results'!$E25,'Open 1'!$F:$F,0),1)&gt;0,INDEX('Open 1'!$A:$F,MATCH('Open 1 Results'!$E25,'Open 1'!$F:$F,0),1),""),"")</f>
        <v>66</v>
      </c>
      <c r="B25" s="95" t="str">
        <f>IFERROR(IF(INDEX('Open 1'!$A:$F,MATCH('Open 1 Results'!$E25,'Open 1'!$F:$F,0),2)&gt;0,INDEX('Open 1'!$A:$F,MATCH('Open 1 Results'!$E25,'Open 1'!$F:$F,0),2),""),"")</f>
        <v>Shelby Lang</v>
      </c>
      <c r="C25" s="95" t="str">
        <f>IFERROR(IF(INDEX('Open 1'!$A:$F,MATCH('Open 1 Results'!$E25,'Open 1'!$F:$F,0),3)&gt;0,INDEX('Open 1'!$A:$F,MATCH('Open 1 Results'!$E25,'Open 1'!$F:$F,0),3),""),"")</f>
        <v>Beauty</v>
      </c>
      <c r="D25" s="96">
        <f>IFERROR(IF(AND(SMALL('Open 1'!F:F,L25)&gt;1000,SMALL('Open 1'!F:F,L25)&lt;3000),"nt",IF(SMALL('Open 1'!F:F,L25)&gt;3000,"",SMALL('Open 1'!F:F,L25))),"")</f>
        <v>14.732000078999999</v>
      </c>
      <c r="E25" s="130">
        <f>IF(D25="nt",IFERROR(SMALL('Open 1'!F:F,L25),""),IF(D25&gt;3000,"",IFERROR(SMALL('Open 1'!F:F,L25),"")))</f>
        <v>14.732000078999999</v>
      </c>
      <c r="F25" s="97" t="str">
        <f t="shared" si="0"/>
        <v>3D</v>
      </c>
      <c r="G25" s="104" t="str">
        <f t="shared" si="1"/>
        <v/>
      </c>
      <c r="J25" s="186"/>
      <c r="K25" s="139"/>
      <c r="L25" s="68">
        <v>24</v>
      </c>
    </row>
    <row r="26" spans="1:12">
      <c r="A26" s="22">
        <f>IFERROR(IF(INDEX('Open 1'!$A:$F,MATCH('Open 1 Results'!$E26,'Open 1'!$F:$F,0),1)&gt;0,INDEX('Open 1'!$A:$F,MATCH('Open 1 Results'!$E26,'Open 1'!$F:$F,0),1),""),"")</f>
        <v>25</v>
      </c>
      <c r="B26" s="95" t="str">
        <f>IFERROR(IF(INDEX('Open 1'!$A:$F,MATCH('Open 1 Results'!$E26,'Open 1'!$F:$F,0),2)&gt;0,INDEX('Open 1'!$A:$F,MATCH('Open 1 Results'!$E26,'Open 1'!$F:$F,0),2),""),"")</f>
        <v xml:space="preserve">Penny Schlagel </v>
      </c>
      <c r="C26" s="95" t="str">
        <f>IFERROR(IF(INDEX('Open 1'!$A:$F,MATCH('Open 1 Results'!$E26,'Open 1'!$F:$F,0),3)&gt;0,INDEX('Open 1'!$A:$F,MATCH('Open 1 Results'!$E26,'Open 1'!$F:$F,0),3),""),"")</f>
        <v>Venus</v>
      </c>
      <c r="D26" s="96">
        <f>IFERROR(IF(AND(SMALL('Open 1'!F:F,L26)&gt;1000,SMALL('Open 1'!F:F,L26)&lt;3000),"nt",IF(SMALL('Open 1'!F:F,L26)&gt;3000,"",SMALL('Open 1'!F:F,L26))),"")</f>
        <v>14.741000029</v>
      </c>
      <c r="E26" s="130">
        <f>IF(D26="nt",IFERROR(SMALL('Open 1'!F:F,L26),""),IF(D26&gt;3000,"",IFERROR(SMALL('Open 1'!F:F,L26),"")))</f>
        <v>14.741000029</v>
      </c>
      <c r="F26" s="97" t="str">
        <f t="shared" si="0"/>
        <v>3D</v>
      </c>
      <c r="G26" s="104" t="str">
        <f t="shared" si="1"/>
        <v/>
      </c>
      <c r="J26" s="186">
        <v>3</v>
      </c>
      <c r="K26" s="139"/>
      <c r="L26" s="68">
        <v>25</v>
      </c>
    </row>
    <row r="27" spans="1:12">
      <c r="A27" s="22">
        <f>IFERROR(IF(INDEX('Open 1'!$A:$F,MATCH('Open 1 Results'!$E27,'Open 1'!$F:$F,0),1)&gt;0,INDEX('Open 1'!$A:$F,MATCH('Open 1 Results'!$E27,'Open 1'!$F:$F,0),1),""),"")</f>
        <v>28</v>
      </c>
      <c r="B27" s="95" t="str">
        <f>IFERROR(IF(INDEX('Open 1'!$A:$F,MATCH('Open 1 Results'!$E27,'Open 1'!$F:$F,0),2)&gt;0,INDEX('Open 1'!$A:$F,MATCH('Open 1 Results'!$E27,'Open 1'!$F:$F,0),2),""),"")</f>
        <v>Londyn Mikkelson</v>
      </c>
      <c r="C27" s="95" t="str">
        <f>IFERROR(IF(INDEX('Open 1'!$A:$F,MATCH('Open 1 Results'!$E27,'Open 1'!$F:$F,0),3)&gt;0,INDEX('Open 1'!$A:$F,MATCH('Open 1 Results'!$E27,'Open 1'!$F:$F,0),3),""),"")</f>
        <v>Rosie</v>
      </c>
      <c r="D27" s="96">
        <f>IFERROR(IF(AND(SMALL('Open 1'!F:F,L27)&gt;1000,SMALL('Open 1'!F:F,L27)&lt;3000),"nt",IF(SMALL('Open 1'!F:F,L27)&gt;3000,"",SMALL('Open 1'!F:F,L27))),"")</f>
        <v>14.824000032999999</v>
      </c>
      <c r="E27" s="130">
        <f>IF(D27="nt",IFERROR(SMALL('Open 1'!F:F,L27),""),IF(D27&gt;3000,"",IFERROR(SMALL('Open 1'!F:F,L27),"")))</f>
        <v>14.824000032999999</v>
      </c>
      <c r="F27" s="97" t="str">
        <f t="shared" si="0"/>
        <v>3D</v>
      </c>
      <c r="G27" s="104" t="str">
        <f t="shared" si="1"/>
        <v/>
      </c>
      <c r="J27" s="186"/>
      <c r="K27" s="139"/>
      <c r="L27" s="68">
        <v>26</v>
      </c>
    </row>
    <row r="28" spans="1:12">
      <c r="A28" s="22">
        <f>IFERROR(IF(INDEX('Open 1'!$A:$F,MATCH('Open 1 Results'!$E28,'Open 1'!$F:$F,0),1)&gt;0,INDEX('Open 1'!$A:$F,MATCH('Open 1 Results'!$E28,'Open 1'!$F:$F,0),1),""),"")</f>
        <v>13</v>
      </c>
      <c r="B28" s="95" t="str">
        <f>IFERROR(IF(INDEX('Open 1'!$A:$F,MATCH('Open 1 Results'!$E28,'Open 1'!$F:$F,0),2)&gt;0,INDEX('Open 1'!$A:$F,MATCH('Open 1 Results'!$E28,'Open 1'!$F:$F,0),2),""),"")</f>
        <v>Tana Harrington</v>
      </c>
      <c r="C28" s="95" t="str">
        <f>IFERROR(IF(INDEX('Open 1'!$A:$F,MATCH('Open 1 Results'!$E28,'Open 1'!$F:$F,0),3)&gt;0,INDEX('Open 1'!$A:$F,MATCH('Open 1 Results'!$E28,'Open 1'!$F:$F,0),3),""),"")</f>
        <v>Winnie</v>
      </c>
      <c r="D28" s="96">
        <f>IFERROR(IF(AND(SMALL('Open 1'!F:F,L28)&gt;1000,SMALL('Open 1'!F:F,L28)&lt;3000),"nt",IF(SMALL('Open 1'!F:F,L28)&gt;3000,"",SMALL('Open 1'!F:F,L28))),"")</f>
        <v>14.910000015</v>
      </c>
      <c r="E28" s="130">
        <f>IF(D28="nt",IFERROR(SMALL('Open 1'!F:F,L28),""),IF(D28&gt;3000,"",IFERROR(SMALL('Open 1'!F:F,L28),"")))</f>
        <v>14.910000015</v>
      </c>
      <c r="F28" s="97" t="str">
        <f t="shared" si="0"/>
        <v>3D</v>
      </c>
      <c r="G28" s="104" t="str">
        <f t="shared" si="1"/>
        <v/>
      </c>
      <c r="J28" s="186">
        <v>2</v>
      </c>
      <c r="K28" s="139"/>
      <c r="L28" s="68">
        <v>27</v>
      </c>
    </row>
    <row r="29" spans="1:12">
      <c r="A29" s="22">
        <f>IFERROR(IF(INDEX('Open 1'!$A:$F,MATCH('Open 1 Results'!$E29,'Open 1'!$F:$F,0),1)&gt;0,INDEX('Open 1'!$A:$F,MATCH('Open 1 Results'!$E29,'Open 1'!$F:$F,0),1),""),"")</f>
        <v>46</v>
      </c>
      <c r="B29" s="95" t="str">
        <f>IFERROR(IF(INDEX('Open 1'!$A:$F,MATCH('Open 1 Results'!$E29,'Open 1'!$F:$F,0),2)&gt;0,INDEX('Open 1'!$A:$F,MATCH('Open 1 Results'!$E29,'Open 1'!$F:$F,0),2),""),"")</f>
        <v>Kami Eilers</v>
      </c>
      <c r="C29" s="95" t="str">
        <f>IFERROR(IF(INDEX('Open 1'!$A:$F,MATCH('Open 1 Results'!$E29,'Open 1'!$F:$F,0),3)&gt;0,INDEX('Open 1'!$A:$F,MATCH('Open 1 Results'!$E29,'Open 1'!$F:$F,0),3),""),"")</f>
        <v>Dancers Red Comet</v>
      </c>
      <c r="D29" s="96">
        <f>IFERROR(IF(AND(SMALL('Open 1'!F:F,L29)&gt;1000,SMALL('Open 1'!F:F,L29)&lt;3000),"nt",IF(SMALL('Open 1'!F:F,L29)&gt;3000,"",SMALL('Open 1'!F:F,L29))),"")</f>
        <v>14.995000054999998</v>
      </c>
      <c r="E29" s="130">
        <f>IF(D29="nt",IFERROR(SMALL('Open 1'!F:F,L29),""),IF(D29&gt;3000,"",IFERROR(SMALL('Open 1'!F:F,L29),"")))</f>
        <v>14.995000054999998</v>
      </c>
      <c r="F29" s="97" t="str">
        <f t="shared" si="0"/>
        <v>3D</v>
      </c>
      <c r="G29" s="104" t="str">
        <f t="shared" si="1"/>
        <v/>
      </c>
      <c r="J29" s="186">
        <v>1</v>
      </c>
      <c r="K29" s="139"/>
      <c r="L29" s="68">
        <v>28</v>
      </c>
    </row>
    <row r="30" spans="1:12">
      <c r="A30" s="22">
        <f>IFERROR(IF(INDEX('Open 1'!$A:$F,MATCH('Open 1 Results'!$E30,'Open 1'!$F:$F,0),1)&gt;0,INDEX('Open 1'!$A:$F,MATCH('Open 1 Results'!$E30,'Open 1'!$F:$F,0),1),""),"")</f>
        <v>23</v>
      </c>
      <c r="B30" s="95" t="str">
        <f>IFERROR(IF(INDEX('Open 1'!$A:$F,MATCH('Open 1 Results'!$E30,'Open 1'!$F:$F,0),2)&gt;0,INDEX('Open 1'!$A:$F,MATCH('Open 1 Results'!$E30,'Open 1'!$F:$F,0),2),""),"")</f>
        <v>Lexy Leischner</v>
      </c>
      <c r="C30" s="95" t="str">
        <f>IFERROR(IF(INDEX('Open 1'!$A:$F,MATCH('Open 1 Results'!$E30,'Open 1'!$F:$F,0),3)&gt;0,INDEX('Open 1'!$A:$F,MATCH('Open 1 Results'!$E30,'Open 1'!$F:$F,0),3),""),"")</f>
        <v>Playboy</v>
      </c>
      <c r="D30" s="96">
        <f>IFERROR(IF(AND(SMALL('Open 1'!F:F,L30)&gt;1000,SMALL('Open 1'!F:F,L30)&lt;3000),"nt",IF(SMALL('Open 1'!F:F,L30)&gt;3000,"",SMALL('Open 1'!F:F,L30))),"")</f>
        <v>15.089000027000001</v>
      </c>
      <c r="E30" s="130">
        <f>IF(D30="nt",IFERROR(SMALL('Open 1'!F:F,L30),""),IF(D30&gt;3000,"",IFERROR(SMALL('Open 1'!F:F,L30),"")))</f>
        <v>15.089000027000001</v>
      </c>
      <c r="F30" s="97" t="str">
        <f t="shared" si="0"/>
        <v>3D</v>
      </c>
      <c r="G30" s="104" t="str">
        <f t="shared" si="1"/>
        <v/>
      </c>
      <c r="J30" s="186" t="s">
        <v>226</v>
      </c>
      <c r="K30" s="139"/>
      <c r="L30" s="68">
        <v>29</v>
      </c>
    </row>
    <row r="31" spans="1:12">
      <c r="A31" s="22">
        <f>IFERROR(IF(INDEX('Open 1'!$A:$F,MATCH('Open 1 Results'!$E31,'Open 1'!$F:$F,0),1)&gt;0,INDEX('Open 1'!$A:$F,MATCH('Open 1 Results'!$E31,'Open 1'!$F:$F,0),1),""),"")</f>
        <v>44</v>
      </c>
      <c r="B31" s="95" t="str">
        <f>IFERROR(IF(INDEX('Open 1'!$A:$F,MATCH('Open 1 Results'!$E31,'Open 1'!$F:$F,0),2)&gt;0,INDEX('Open 1'!$A:$F,MATCH('Open 1 Results'!$E31,'Open 1'!$F:$F,0),2),""),"")</f>
        <v>Brooke Braskamp</v>
      </c>
      <c r="C31" s="95" t="str">
        <f>IFERROR(IF(INDEX('Open 1'!$A:$F,MATCH('Open 1 Results'!$E31,'Open 1'!$F:$F,0),3)&gt;0,INDEX('Open 1'!$A:$F,MATCH('Open 1 Results'!$E31,'Open 1'!$F:$F,0),3),""),"")</f>
        <v>Firefly</v>
      </c>
      <c r="D31" s="96">
        <f>IFERROR(IF(AND(SMALL('Open 1'!F:F,L31)&gt;1000,SMALL('Open 1'!F:F,L31)&lt;3000),"nt",IF(SMALL('Open 1'!F:F,L31)&gt;3000,"",SMALL('Open 1'!F:F,L31))),"")</f>
        <v>15.090000052000001</v>
      </c>
      <c r="E31" s="130">
        <f>IF(D31="nt",IFERROR(SMALL('Open 1'!F:F,L31),""),IF(D31&gt;3000,"",IFERROR(SMALL('Open 1'!F:F,L31),"")))</f>
        <v>15.090000052000001</v>
      </c>
      <c r="F31" s="97" t="str">
        <f t="shared" si="0"/>
        <v>3D</v>
      </c>
      <c r="G31" s="104" t="str">
        <f t="shared" si="1"/>
        <v/>
      </c>
      <c r="J31" s="186" t="s">
        <v>226</v>
      </c>
      <c r="K31" s="139"/>
      <c r="L31" s="68">
        <v>30</v>
      </c>
    </row>
    <row r="32" spans="1:12">
      <c r="A32" s="22">
        <f>IFERROR(IF(INDEX('Open 1'!$A:$F,MATCH('Open 1 Results'!$E32,'Open 1'!$F:$F,0),1)&gt;0,INDEX('Open 1'!$A:$F,MATCH('Open 1 Results'!$E32,'Open 1'!$F:$F,0),1),""),"")</f>
        <v>27</v>
      </c>
      <c r="B32" s="95" t="str">
        <f>IFERROR(IF(INDEX('Open 1'!$A:$F,MATCH('Open 1 Results'!$E32,'Open 1'!$F:$F,0),2)&gt;0,INDEX('Open 1'!$A:$F,MATCH('Open 1 Results'!$E32,'Open 1'!$F:$F,0),2),""),"")</f>
        <v>Tianna Doppenberg</v>
      </c>
      <c r="C32" s="95" t="str">
        <f>IFERROR(IF(INDEX('Open 1'!$A:$F,MATCH('Open 1 Results'!$E32,'Open 1'!$F:$F,0),3)&gt;0,INDEX('Open 1'!$A:$F,MATCH('Open 1 Results'!$E32,'Open 1'!$F:$F,0),3),""),"")</f>
        <v>Vegas</v>
      </c>
      <c r="D32" s="96">
        <f>IFERROR(IF(AND(SMALL('Open 1'!F:F,L32)&gt;1000,SMALL('Open 1'!F:F,L32)&lt;3000),"nt",IF(SMALL('Open 1'!F:F,L32)&gt;3000,"",SMALL('Open 1'!F:F,L32))),"")</f>
        <v>15.099000032000001</v>
      </c>
      <c r="E32" s="130">
        <f>IF(D32="nt",IFERROR(SMALL('Open 1'!F:F,L32),""),IF(D32&gt;3000,"",IFERROR(SMALL('Open 1'!F:F,L32),"")))</f>
        <v>15.099000032000001</v>
      </c>
      <c r="F32" s="97" t="str">
        <f t="shared" si="0"/>
        <v>3D</v>
      </c>
      <c r="G32" s="104" t="str">
        <f t="shared" si="1"/>
        <v/>
      </c>
      <c r="J32" s="186" t="s">
        <v>226</v>
      </c>
      <c r="K32" s="139"/>
      <c r="L32" s="68">
        <v>31</v>
      </c>
    </row>
    <row r="33" spans="1:12">
      <c r="A33" s="22">
        <f>IFERROR(IF(INDEX('Open 1'!$A:$F,MATCH('Open 1 Results'!$E33,'Open 1'!$F:$F,0),1)&gt;0,INDEX('Open 1'!$A:$F,MATCH('Open 1 Results'!$E33,'Open 1'!$F:$F,0),1),""),"")</f>
        <v>34</v>
      </c>
      <c r="B33" s="95" t="str">
        <f>IFERROR(IF(INDEX('Open 1'!$A:$F,MATCH('Open 1 Results'!$E33,'Open 1'!$F:$F,0),2)&gt;0,INDEX('Open 1'!$A:$F,MATCH('Open 1 Results'!$E33,'Open 1'!$F:$F,0),2),""),"")</f>
        <v>Raelin Jurgens</v>
      </c>
      <c r="C33" s="95" t="str">
        <f>IFERROR(IF(INDEX('Open 1'!$A:$F,MATCH('Open 1 Results'!$E33,'Open 1'!$F:$F,0),3)&gt;0,INDEX('Open 1'!$A:$F,MATCH('Open 1 Results'!$E33,'Open 1'!$F:$F,0),3),""),"")</f>
        <v>Daisy</v>
      </c>
      <c r="D33" s="96">
        <f>IFERROR(IF(AND(SMALL('Open 1'!F:F,L33)&gt;1000,SMALL('Open 1'!F:F,L33)&lt;3000),"nt",IF(SMALL('Open 1'!F:F,L33)&gt;3000,"",SMALL('Open 1'!F:F,L33))),"")</f>
        <v>15.104000039999999</v>
      </c>
      <c r="E33" s="130">
        <f>IF(D33="nt",IFERROR(SMALL('Open 1'!F:F,L33),""),IF(D33&gt;3000,"",IFERROR(SMALL('Open 1'!F:F,L33),"")))</f>
        <v>15.104000039999999</v>
      </c>
      <c r="F33" s="97" t="str">
        <f t="shared" si="0"/>
        <v>3D</v>
      </c>
      <c r="G33" s="104" t="str">
        <f t="shared" si="1"/>
        <v/>
      </c>
      <c r="J33" s="186"/>
      <c r="K33" s="139"/>
      <c r="L33" s="68">
        <v>32</v>
      </c>
    </row>
    <row r="34" spans="1:12">
      <c r="A34" s="22">
        <f>IFERROR(IF(INDEX('Open 1'!$A:$F,MATCH('Open 1 Results'!$E34,'Open 1'!$F:$F,0),1)&gt;0,INDEX('Open 1'!$A:$F,MATCH('Open 1 Results'!$E34,'Open 1'!$F:$F,0),1),""),"")</f>
        <v>41</v>
      </c>
      <c r="B34" s="95" t="str">
        <f>IFERROR(IF(INDEX('Open 1'!$A:$F,MATCH('Open 1 Results'!$E34,'Open 1'!$F:$F,0),2)&gt;0,INDEX('Open 1'!$A:$F,MATCH('Open 1 Results'!$E34,'Open 1'!$F:$F,0),2),""),"")</f>
        <v>Lexy Leischner</v>
      </c>
      <c r="C34" s="95" t="str">
        <f>IFERROR(IF(INDEX('Open 1'!$A:$F,MATCH('Open 1 Results'!$E34,'Open 1'!$F:$F,0),3)&gt;0,INDEX('Open 1'!$A:$F,MATCH('Open 1 Results'!$E34,'Open 1'!$F:$F,0),3),""),"")</f>
        <v>Bug</v>
      </c>
      <c r="D34" s="96">
        <f>IFERROR(IF(AND(SMALL('Open 1'!F:F,L34)&gt;1000,SMALL('Open 1'!F:F,L34)&lt;3000),"nt",IF(SMALL('Open 1'!F:F,L34)&gt;3000,"",SMALL('Open 1'!F:F,L34))),"")</f>
        <v>15.135000049</v>
      </c>
      <c r="E34" s="130">
        <f>IF(D34="nt",IFERROR(SMALL('Open 1'!F:F,L34),""),IF(D34&gt;3000,"",IFERROR(SMALL('Open 1'!F:F,L34),"")))</f>
        <v>15.135000049</v>
      </c>
      <c r="F34" s="97" t="str">
        <f t="shared" si="0"/>
        <v>3D</v>
      </c>
      <c r="G34" s="104" t="str">
        <f t="shared" si="1"/>
        <v/>
      </c>
      <c r="J34" s="186" t="s">
        <v>226</v>
      </c>
      <c r="K34" s="139"/>
      <c r="L34" s="68">
        <v>33</v>
      </c>
    </row>
    <row r="35" spans="1:12">
      <c r="A35" s="22">
        <f>IFERROR(IF(INDEX('Open 1'!$A:$F,MATCH('Open 1 Results'!$E35,'Open 1'!$F:$F,0),1)&gt;0,INDEX('Open 1'!$A:$F,MATCH('Open 1 Results'!$E35,'Open 1'!$F:$F,0),1),""),"")</f>
        <v>4</v>
      </c>
      <c r="B35" s="95" t="str">
        <f>IFERROR(IF(INDEX('Open 1'!$A:$F,MATCH('Open 1 Results'!$E35,'Open 1'!$F:$F,0),2)&gt;0,INDEX('Open 1'!$A:$F,MATCH('Open 1 Results'!$E35,'Open 1'!$F:$F,0),2),""),"")</f>
        <v>Sara VanDuysen</v>
      </c>
      <c r="C35" s="95" t="str">
        <f>IFERROR(IF(INDEX('Open 1'!$A:$F,MATCH('Open 1 Results'!$E35,'Open 1'!$F:$F,0),3)&gt;0,INDEX('Open 1'!$A:$F,MATCH('Open 1 Results'!$E35,'Open 1'!$F:$F,0),3),""),"")</f>
        <v>Lil Haida Boon</v>
      </c>
      <c r="D35" s="96">
        <f>IFERROR(IF(AND(SMALL('Open 1'!F:F,L35)&gt;1000,SMALL('Open 1'!F:F,L35)&lt;3000),"nt",IF(SMALL('Open 1'!F:F,L35)&gt;3000,"",SMALL('Open 1'!F:F,L35))),"")</f>
        <v>15.229000004</v>
      </c>
      <c r="E35" s="130">
        <f>IF(D35="nt",IFERROR(SMALL('Open 1'!F:F,L35),""),IF(D35&gt;3000,"",IFERROR(SMALL('Open 1'!F:F,L35),"")))</f>
        <v>15.229000004</v>
      </c>
      <c r="F35" s="97" t="str">
        <f t="shared" si="0"/>
        <v>3D</v>
      </c>
      <c r="G35" s="104" t="str">
        <f t="shared" si="1"/>
        <v/>
      </c>
      <c r="J35" s="186" t="s">
        <v>226</v>
      </c>
      <c r="K35" s="139"/>
      <c r="L35" s="68">
        <v>34</v>
      </c>
    </row>
    <row r="36" spans="1:12">
      <c r="A36" s="22">
        <f>IFERROR(IF(INDEX('Open 1'!$A:$F,MATCH('Open 1 Results'!$E36,'Open 1'!$F:$F,0),1)&gt;0,INDEX('Open 1'!$A:$F,MATCH('Open 1 Results'!$E36,'Open 1'!$F:$F,0),1),""),"")</f>
        <v>29</v>
      </c>
      <c r="B36" s="95" t="str">
        <f>IFERROR(IF(INDEX('Open 1'!$A:$F,MATCH('Open 1 Results'!$E36,'Open 1'!$F:$F,0),2)&gt;0,INDEX('Open 1'!$A:$F,MATCH('Open 1 Results'!$E36,'Open 1'!$F:$F,0),2),""),"")</f>
        <v>Tessa Bucher</v>
      </c>
      <c r="C36" s="95" t="str">
        <f>IFERROR(IF(INDEX('Open 1'!$A:$F,MATCH('Open 1 Results'!$E36,'Open 1'!$F:$F,0),3)&gt;0,INDEX('Open 1'!$A:$F,MATCH('Open 1 Results'!$E36,'Open 1'!$F:$F,0),3),""),"")</f>
        <v>Destiny</v>
      </c>
      <c r="D36" s="96">
        <f>IFERROR(IF(AND(SMALL('Open 1'!F:F,L36)&gt;1000,SMALL('Open 1'!F:F,L36)&lt;3000),"nt",IF(SMALL('Open 1'!F:F,L36)&gt;3000,"",SMALL('Open 1'!F:F,L36))),"")</f>
        <v>15.331000033999999</v>
      </c>
      <c r="E36" s="130">
        <f>IF(D36="nt",IFERROR(SMALL('Open 1'!F:F,L36),""),IF(D36&gt;3000,"",IFERROR(SMALL('Open 1'!F:F,L36),"")))</f>
        <v>15.331000033999999</v>
      </c>
      <c r="F36" s="97" t="str">
        <f t="shared" si="0"/>
        <v>3D</v>
      </c>
      <c r="G36" s="104" t="str">
        <f t="shared" si="1"/>
        <v/>
      </c>
      <c r="J36" s="186"/>
      <c r="K36" s="139"/>
      <c r="L36" s="68">
        <v>35</v>
      </c>
    </row>
    <row r="37" spans="1:12">
      <c r="A37" s="22">
        <f>IFERROR(IF(INDEX('Open 1'!$A:$F,MATCH('Open 1 Results'!$E37,'Open 1'!$F:$F,0),1)&gt;0,INDEX('Open 1'!$A:$F,MATCH('Open 1 Results'!$E37,'Open 1'!$F:$F,0),1),""),"")</f>
        <v>40</v>
      </c>
      <c r="B37" s="95" t="str">
        <f>IFERROR(IF(INDEX('Open 1'!$A:$F,MATCH('Open 1 Results'!$E37,'Open 1'!$F:$F,0),2)&gt;0,INDEX('Open 1'!$A:$F,MATCH('Open 1 Results'!$E37,'Open 1'!$F:$F,0),2),""),"")</f>
        <v>Lauren Badgett</v>
      </c>
      <c r="C37" s="95" t="str">
        <f>IFERROR(IF(INDEX('Open 1'!$A:$F,MATCH('Open 1 Results'!$E37,'Open 1'!$F:$F,0),3)&gt;0,INDEX('Open 1'!$A:$F,MATCH('Open 1 Results'!$E37,'Open 1'!$F:$F,0),3),""),"")</f>
        <v>Saintly Olena</v>
      </c>
      <c r="D37" s="96">
        <f>IFERROR(IF(AND(SMALL('Open 1'!F:F,L37)&gt;1000,SMALL('Open 1'!F:F,L37)&lt;3000),"nt",IF(SMALL('Open 1'!F:F,L37)&gt;3000,"",SMALL('Open 1'!F:F,L37))),"")</f>
        <v>15.386000047</v>
      </c>
      <c r="E37" s="130">
        <f>IF(D37="nt",IFERROR(SMALL('Open 1'!F:F,L37),""),IF(D37&gt;3000,"",IFERROR(SMALL('Open 1'!F:F,L37),"")))</f>
        <v>15.386000047</v>
      </c>
      <c r="F37" s="97" t="str">
        <f t="shared" si="0"/>
        <v>3D</v>
      </c>
      <c r="G37" s="104" t="str">
        <f t="shared" si="1"/>
        <v/>
      </c>
      <c r="J37" s="186"/>
      <c r="K37" s="139"/>
      <c r="L37" s="68">
        <v>36</v>
      </c>
    </row>
    <row r="38" spans="1:12">
      <c r="A38" s="22">
        <f>IFERROR(IF(INDEX('Open 1'!$A:$F,MATCH('Open 1 Results'!$E38,'Open 1'!$F:$F,0),1)&gt;0,INDEX('Open 1'!$A:$F,MATCH('Open 1 Results'!$E38,'Open 1'!$F:$F,0),1),""),"")</f>
        <v>43</v>
      </c>
      <c r="B38" s="95" t="str">
        <f>IFERROR(IF(INDEX('Open 1'!$A:$F,MATCH('Open 1 Results'!$E38,'Open 1'!$F:$F,0),2)&gt;0,INDEX('Open 1'!$A:$F,MATCH('Open 1 Results'!$E38,'Open 1'!$F:$F,0),2),""),"")</f>
        <v>Makayla Cross</v>
      </c>
      <c r="C38" s="95" t="str">
        <f>IFERROR(IF(INDEX('Open 1'!$A:$F,MATCH('Open 1 Results'!$E38,'Open 1'!$F:$F,0),3)&gt;0,INDEX('Open 1'!$A:$F,MATCH('Open 1 Results'!$E38,'Open 1'!$F:$F,0),3),""),"")</f>
        <v>Rio</v>
      </c>
      <c r="D38" s="96">
        <f>IFERROR(IF(AND(SMALL('Open 1'!F:F,L38)&gt;1000,SMALL('Open 1'!F:F,L38)&lt;3000),"nt",IF(SMALL('Open 1'!F:F,L38)&gt;3000,"",SMALL('Open 1'!F:F,L38))),"")</f>
        <v>15.389000051</v>
      </c>
      <c r="E38" s="130">
        <f>IF(D38="nt",IFERROR(SMALL('Open 1'!F:F,L38),""),IF(D38&gt;3000,"",IFERROR(SMALL('Open 1'!F:F,L38),"")))</f>
        <v>15.389000051</v>
      </c>
      <c r="F38" s="97" t="str">
        <f t="shared" si="0"/>
        <v>3D</v>
      </c>
      <c r="G38" s="104" t="str">
        <f t="shared" si="1"/>
        <v/>
      </c>
      <c r="J38" s="186"/>
      <c r="K38" s="139"/>
      <c r="L38" s="68">
        <v>37</v>
      </c>
    </row>
    <row r="39" spans="1:12">
      <c r="A39" s="22">
        <f>IFERROR(IF(INDEX('Open 1'!$A:$F,MATCH('Open 1 Results'!$E39,'Open 1'!$F:$F,0),1)&gt;0,INDEX('Open 1'!$A:$F,MATCH('Open 1 Results'!$E39,'Open 1'!$F:$F,0),1),""),"")</f>
        <v>22</v>
      </c>
      <c r="B39" s="95" t="str">
        <f>IFERROR(IF(INDEX('Open 1'!$A:$F,MATCH('Open 1 Results'!$E39,'Open 1'!$F:$F,0),2)&gt;0,INDEX('Open 1'!$A:$F,MATCH('Open 1 Results'!$E39,'Open 1'!$F:$F,0),2),""),"")</f>
        <v>Barb Westover</v>
      </c>
      <c r="C39" s="95" t="str">
        <f>IFERROR(IF(INDEX('Open 1'!$A:$F,MATCH('Open 1 Results'!$E39,'Open 1'!$F:$F,0),3)&gt;0,INDEX('Open 1'!$A:$F,MATCH('Open 1 Results'!$E39,'Open 1'!$F:$F,0),3),""),"")</f>
        <v>Romie</v>
      </c>
      <c r="D39" s="96">
        <f>IFERROR(IF(AND(SMALL('Open 1'!F:F,L39)&gt;1000,SMALL('Open 1'!F:F,L39)&lt;3000),"nt",IF(SMALL('Open 1'!F:F,L39)&gt;3000,"",SMALL('Open 1'!F:F,L39))),"")</f>
        <v>15.433000026</v>
      </c>
      <c r="E39" s="130">
        <f>IF(D39="nt",IFERROR(SMALL('Open 1'!F:F,L39),""),IF(D39&gt;3000,"",IFERROR(SMALL('Open 1'!F:F,L39),"")))</f>
        <v>15.433000026</v>
      </c>
      <c r="F39" s="97" t="str">
        <f t="shared" si="0"/>
        <v>3D</v>
      </c>
      <c r="G39" s="104" t="str">
        <f t="shared" si="1"/>
        <v/>
      </c>
      <c r="J39" s="186"/>
      <c r="K39" s="139"/>
      <c r="L39" s="68">
        <v>38</v>
      </c>
    </row>
    <row r="40" spans="1:12">
      <c r="A40" s="22">
        <f>IFERROR(IF(INDEX('Open 1'!$A:$F,MATCH('Open 1 Results'!$E40,'Open 1'!$F:$F,0),1)&gt;0,INDEX('Open 1'!$A:$F,MATCH('Open 1 Results'!$E40,'Open 1'!$F:$F,0),1),""),"")</f>
        <v>50</v>
      </c>
      <c r="B40" s="95" t="str">
        <f>IFERROR(IF(INDEX('Open 1'!$A:$F,MATCH('Open 1 Results'!$E40,'Open 1'!$F:$F,0),2)&gt;0,INDEX('Open 1'!$A:$F,MATCH('Open 1 Results'!$E40,'Open 1'!$F:$F,0),2),""),"")</f>
        <v>Anne Aamot</v>
      </c>
      <c r="C40" s="95" t="str">
        <f>IFERROR(IF(INDEX('Open 1'!$A:$F,MATCH('Open 1 Results'!$E40,'Open 1'!$F:$F,0),3)&gt;0,INDEX('Open 1'!$A:$F,MATCH('Open 1 Results'!$E40,'Open 1'!$F:$F,0),3),""),"")</f>
        <v>Devilina</v>
      </c>
      <c r="D40" s="96">
        <f>IFERROR(IF(AND(SMALL('Open 1'!F:F,L40)&gt;1000,SMALL('Open 1'!F:F,L40)&lt;3000),"nt",IF(SMALL('Open 1'!F:F,L40)&gt;3000,"",SMALL('Open 1'!F:F,L40))),"")</f>
        <v>15.530000058999999</v>
      </c>
      <c r="E40" s="130">
        <f>IF(D40="nt",IFERROR(SMALL('Open 1'!F:F,L40),""),IF(D40&gt;3000,"",IFERROR(SMALL('Open 1'!F:F,L40),"")))</f>
        <v>15.530000058999999</v>
      </c>
      <c r="F40" s="97" t="str">
        <f t="shared" si="0"/>
        <v>3D</v>
      </c>
      <c r="G40" s="104" t="str">
        <f t="shared" si="1"/>
        <v/>
      </c>
      <c r="J40" s="186" t="s">
        <v>226</v>
      </c>
      <c r="K40" s="139"/>
      <c r="L40" s="68">
        <v>39</v>
      </c>
    </row>
    <row r="41" spans="1:12">
      <c r="A41" s="22">
        <f>IFERROR(IF(INDEX('Open 1'!$A:$F,MATCH('Open 1 Results'!$E41,'Open 1'!$F:$F,0),1)&gt;0,INDEX('Open 1'!$A:$F,MATCH('Open 1 Results'!$E41,'Open 1'!$F:$F,0),1),""),"")</f>
        <v>17</v>
      </c>
      <c r="B41" s="95" t="str">
        <f>IFERROR(IF(INDEX('Open 1'!$A:$F,MATCH('Open 1 Results'!$E41,'Open 1'!$F:$F,0),2)&gt;0,INDEX('Open 1'!$A:$F,MATCH('Open 1 Results'!$E41,'Open 1'!$F:$F,0),2),""),"")</f>
        <v>Kristan Soukup</v>
      </c>
      <c r="C41" s="95" t="str">
        <f>IFERROR(IF(INDEX('Open 1'!$A:$F,MATCH('Open 1 Results'!$E41,'Open 1'!$F:$F,0),3)&gt;0,INDEX('Open 1'!$A:$F,MATCH('Open 1 Results'!$E41,'Open 1'!$F:$F,0),3),""),"")</f>
        <v>Crown</v>
      </c>
      <c r="D41" s="96">
        <f>IFERROR(IF(AND(SMALL('Open 1'!F:F,L41)&gt;1000,SMALL('Open 1'!F:F,L41)&lt;3000),"nt",IF(SMALL('Open 1'!F:F,L41)&gt;3000,"",SMALL('Open 1'!F:F,L41))),"")</f>
        <v>15.57700002</v>
      </c>
      <c r="E41" s="130">
        <f>IF(D41="nt",IFERROR(SMALL('Open 1'!F:F,L41),""),IF(D41&gt;3000,"",IFERROR(SMALL('Open 1'!F:F,L41),"")))</f>
        <v>15.57700002</v>
      </c>
      <c r="F41" s="97" t="str">
        <f t="shared" si="0"/>
        <v>3D</v>
      </c>
      <c r="G41" s="104" t="str">
        <f t="shared" si="1"/>
        <v/>
      </c>
      <c r="J41" s="186" t="s">
        <v>226</v>
      </c>
      <c r="K41" s="139"/>
      <c r="L41" s="68">
        <v>40</v>
      </c>
    </row>
    <row r="42" spans="1:12">
      <c r="A42" s="22">
        <f>IFERROR(IF(INDEX('Open 1'!$A:$F,MATCH('Open 1 Results'!$E42,'Open 1'!$F:$F,0),1)&gt;0,INDEX('Open 1'!$A:$F,MATCH('Open 1 Results'!$E42,'Open 1'!$F:$F,0),1),""),"")</f>
        <v>18</v>
      </c>
      <c r="B42" s="95" t="str">
        <f>IFERROR(IF(INDEX('Open 1'!$A:$F,MATCH('Open 1 Results'!$E42,'Open 1'!$F:$F,0),2)&gt;0,INDEX('Open 1'!$A:$F,MATCH('Open 1 Results'!$E42,'Open 1'!$F:$F,0),2),""),"")</f>
        <v>Victoria Blatchford</v>
      </c>
      <c r="C42" s="95" t="str">
        <f>IFERROR(IF(INDEX('Open 1'!$A:$F,MATCH('Open 1 Results'!$E42,'Open 1'!$F:$F,0),3)&gt;0,INDEX('Open 1'!$A:$F,MATCH('Open 1 Results'!$E42,'Open 1'!$F:$F,0),3),""),"")</f>
        <v>Perks Streakn Falcon</v>
      </c>
      <c r="D42" s="96">
        <f>IFERROR(IF(AND(SMALL('Open 1'!F:F,L42)&gt;1000,SMALL('Open 1'!F:F,L42)&lt;3000),"nt",IF(SMALL('Open 1'!F:F,L42)&gt;3000,"",SMALL('Open 1'!F:F,L42))),"")</f>
        <v>15.604000020999999</v>
      </c>
      <c r="E42" s="130">
        <f>IF(D42="nt",IFERROR(SMALL('Open 1'!F:F,L42),""),IF(D42&gt;3000,"",IFERROR(SMALL('Open 1'!F:F,L42),"")))</f>
        <v>15.604000020999999</v>
      </c>
      <c r="F42" s="97" t="str">
        <f t="shared" si="0"/>
        <v>3D</v>
      </c>
      <c r="G42" s="104" t="str">
        <f t="shared" si="1"/>
        <v/>
      </c>
      <c r="J42" s="186" t="s">
        <v>226</v>
      </c>
      <c r="K42" s="139"/>
      <c r="L42" s="68">
        <v>41</v>
      </c>
    </row>
    <row r="43" spans="1:12">
      <c r="A43" s="22">
        <f>IFERROR(IF(INDEX('Open 1'!$A:$F,MATCH('Open 1 Results'!$E43,'Open 1'!$F:$F,0),1)&gt;0,INDEX('Open 1'!$A:$F,MATCH('Open 1 Results'!$E43,'Open 1'!$F:$F,0),1),""),"")</f>
        <v>7</v>
      </c>
      <c r="B43" s="95" t="str">
        <f>IFERROR(IF(INDEX('Open 1'!$A:$F,MATCH('Open 1 Results'!$E43,'Open 1'!$F:$F,0),2)&gt;0,INDEX('Open 1'!$A:$F,MATCH('Open 1 Results'!$E43,'Open 1'!$F:$F,0),2),""),"")</f>
        <v>Shelby Hohn</v>
      </c>
      <c r="C43" s="95" t="str">
        <f>IFERROR(IF(INDEX('Open 1'!$A:$F,MATCH('Open 1 Results'!$E43,'Open 1'!$F:$F,0),3)&gt;0,INDEX('Open 1'!$A:$F,MATCH('Open 1 Results'!$E43,'Open 1'!$F:$F,0),3),""),"")</f>
        <v>Trigger</v>
      </c>
      <c r="D43" s="96">
        <f>IFERROR(IF(AND(SMALL('Open 1'!F:F,L43)&gt;1000,SMALL('Open 1'!F:F,L43)&lt;3000),"nt",IF(SMALL('Open 1'!F:F,L43)&gt;3000,"",SMALL('Open 1'!F:F,L43))),"")</f>
        <v>15.638000008000001</v>
      </c>
      <c r="E43" s="130">
        <f>IF(D43="nt",IFERROR(SMALL('Open 1'!F:F,L43),""),IF(D43&gt;3000,"",IFERROR(SMALL('Open 1'!F:F,L43),"")))</f>
        <v>15.638000008000001</v>
      </c>
      <c r="F43" s="97" t="str">
        <f t="shared" si="0"/>
        <v>3D</v>
      </c>
      <c r="G43" s="104" t="str">
        <f t="shared" si="1"/>
        <v/>
      </c>
      <c r="J43" s="186"/>
      <c r="K43" s="139"/>
      <c r="L43" s="68">
        <v>42</v>
      </c>
    </row>
    <row r="44" spans="1:12">
      <c r="A44" s="22">
        <f>IFERROR(IF(INDEX('Open 1'!$A:$F,MATCH('Open 1 Results'!$E44,'Open 1'!$F:$F,0),1)&gt;0,INDEX('Open 1'!$A:$F,MATCH('Open 1 Results'!$E44,'Open 1'!$F:$F,0),1),""),"")</f>
        <v>53</v>
      </c>
      <c r="B44" s="95" t="str">
        <f>IFERROR(IF(INDEX('Open 1'!$A:$F,MATCH('Open 1 Results'!$E44,'Open 1'!$F:$F,0),2)&gt;0,INDEX('Open 1'!$A:$F,MATCH('Open 1 Results'!$E44,'Open 1'!$F:$F,0),2),""),"")</f>
        <v>Brandi Pauling</v>
      </c>
      <c r="C44" s="95" t="str">
        <f>IFERROR(IF(INDEX('Open 1'!$A:$F,MATCH('Open 1 Results'!$E44,'Open 1'!$F:$F,0),3)&gt;0,INDEX('Open 1'!$A:$F,MATCH('Open 1 Results'!$E44,'Open 1'!$F:$F,0),3),""),"")</f>
        <v>Nike</v>
      </c>
      <c r="D44" s="96">
        <f>IFERROR(IF(AND(SMALL('Open 1'!F:F,L44)&gt;1000,SMALL('Open 1'!F:F,L44)&lt;3000),"nt",IF(SMALL('Open 1'!F:F,L44)&gt;3000,"",SMALL('Open 1'!F:F,L44))),"")</f>
        <v>15.950000062999999</v>
      </c>
      <c r="E44" s="130">
        <f>IF(D44="nt",IFERROR(SMALL('Open 1'!F:F,L44),""),IF(D44&gt;3000,"",IFERROR(SMALL('Open 1'!F:F,L44),"")))</f>
        <v>15.950000062999999</v>
      </c>
      <c r="F44" s="97" t="str">
        <f t="shared" si="0"/>
        <v>4D</v>
      </c>
      <c r="G44" s="104" t="str">
        <f t="shared" si="1"/>
        <v>4D</v>
      </c>
      <c r="J44" s="186"/>
      <c r="K44" s="139"/>
      <c r="L44" s="68">
        <v>43</v>
      </c>
    </row>
    <row r="45" spans="1:12">
      <c r="A45" s="22">
        <f>IFERROR(IF(INDEX('Open 1'!$A:$F,MATCH('Open 1 Results'!$E45,'Open 1'!$F:$F,0),1)&gt;0,INDEX('Open 1'!$A:$F,MATCH('Open 1 Results'!$E45,'Open 1'!$F:$F,0),1),""),"")</f>
        <v>60</v>
      </c>
      <c r="B45" s="95" t="str">
        <f>IFERROR(IF(INDEX('Open 1'!$A:$F,MATCH('Open 1 Results'!$E45,'Open 1'!$F:$F,0),2)&gt;0,INDEX('Open 1'!$A:$F,MATCH('Open 1 Results'!$E45,'Open 1'!$F:$F,0),2),""),"")</f>
        <v>Alison Zacharias</v>
      </c>
      <c r="C45" s="95" t="str">
        <f>IFERROR(IF(INDEX('Open 1'!$A:$F,MATCH('Open 1 Results'!$E45,'Open 1'!$F:$F,0),3)&gt;0,INDEX('Open 1'!$A:$F,MATCH('Open 1 Results'!$E45,'Open 1'!$F:$F,0),3),""),"")</f>
        <v>Uno</v>
      </c>
      <c r="D45" s="96">
        <f>IFERROR(IF(AND(SMALL('Open 1'!F:F,L45)&gt;1000,SMALL('Open 1'!F:F,L45)&lt;3000),"nt",IF(SMALL('Open 1'!F:F,L45)&gt;3000,"",SMALL('Open 1'!F:F,L45))),"")</f>
        <v>16.075000070999998</v>
      </c>
      <c r="E45" s="130">
        <f>IF(D45="nt",IFERROR(SMALL('Open 1'!F:F,L45),""),IF(D45&gt;3000,"",IFERROR(SMALL('Open 1'!F:F,L45),"")))</f>
        <v>16.075000070999998</v>
      </c>
      <c r="F45" s="97" t="str">
        <f t="shared" si="0"/>
        <v>4D</v>
      </c>
      <c r="G45" s="104" t="str">
        <f t="shared" si="1"/>
        <v/>
      </c>
      <c r="J45" s="186"/>
      <c r="K45" s="139"/>
      <c r="L45" s="68">
        <v>44</v>
      </c>
    </row>
    <row r="46" spans="1:12">
      <c r="A46" s="22">
        <f>IFERROR(IF(INDEX('Open 1'!$A:$F,MATCH('Open 1 Results'!$E46,'Open 1'!$F:$F,0),1)&gt;0,INDEX('Open 1'!$A:$F,MATCH('Open 1 Results'!$E46,'Open 1'!$F:$F,0),1),""),"")</f>
        <v>67</v>
      </c>
      <c r="B46" s="95" t="str">
        <f>IFERROR(IF(INDEX('Open 1'!$A:$F,MATCH('Open 1 Results'!$E46,'Open 1'!$F:$F,0),2)&gt;0,INDEX('Open 1'!$A:$F,MATCH('Open 1 Results'!$E46,'Open 1'!$F:$F,0),2),""),"")</f>
        <v>Mashell Bohenkamp</v>
      </c>
      <c r="C46" s="95" t="str">
        <f>IFERROR(IF(INDEX('Open 1'!$A:$F,MATCH('Open 1 Results'!$E46,'Open 1'!$F:$F,0),3)&gt;0,INDEX('Open 1'!$A:$F,MATCH('Open 1 Results'!$E46,'Open 1'!$F:$F,0),3),""),"")</f>
        <v>Darla</v>
      </c>
      <c r="D46" s="96">
        <f>IFERROR(IF(AND(SMALL('Open 1'!F:F,L46)&gt;1000,SMALL('Open 1'!F:F,L46)&lt;3000),"nt",IF(SMALL('Open 1'!F:F,L46)&gt;3000,"",SMALL('Open 1'!F:F,L46))),"")</f>
        <v>16.168000079999999</v>
      </c>
      <c r="E46" s="130">
        <f>IF(D46="nt",IFERROR(SMALL('Open 1'!F:F,L46),""),IF(D46&gt;3000,"",IFERROR(SMALL('Open 1'!F:F,L46),"")))</f>
        <v>16.168000079999999</v>
      </c>
      <c r="F46" s="97" t="str">
        <f t="shared" si="0"/>
        <v>4D</v>
      </c>
      <c r="G46" s="104" t="str">
        <f t="shared" si="1"/>
        <v/>
      </c>
      <c r="J46" s="186">
        <v>5</v>
      </c>
      <c r="K46" s="139">
        <v>5</v>
      </c>
      <c r="L46" s="68">
        <v>45</v>
      </c>
    </row>
    <row r="47" spans="1:12">
      <c r="A47" s="22">
        <f>IFERROR(IF(INDEX('Open 1'!$A:$F,MATCH('Open 1 Results'!$E47,'Open 1'!$F:$F,0),1)&gt;0,INDEX('Open 1'!$A:$F,MATCH('Open 1 Results'!$E47,'Open 1'!$F:$F,0),1),""),"")</f>
        <v>33</v>
      </c>
      <c r="B47" s="95" t="str">
        <f>IFERROR(IF(INDEX('Open 1'!$A:$F,MATCH('Open 1 Results'!$E47,'Open 1'!$F:$F,0),2)&gt;0,INDEX('Open 1'!$A:$F,MATCH('Open 1 Results'!$E47,'Open 1'!$F:$F,0),2),""),"")</f>
        <v>Jessica Brakke</v>
      </c>
      <c r="C47" s="95" t="str">
        <f>IFERROR(IF(INDEX('Open 1'!$A:$F,MATCH('Open 1 Results'!$E47,'Open 1'!$F:$F,0),3)&gt;0,INDEX('Open 1'!$A:$F,MATCH('Open 1 Results'!$E47,'Open 1'!$F:$F,0),3),""),"")</f>
        <v>Paint</v>
      </c>
      <c r="D47" s="96">
        <f>IFERROR(IF(AND(SMALL('Open 1'!F:F,L47)&gt;1000,SMALL('Open 1'!F:F,L47)&lt;3000),"nt",IF(SMALL('Open 1'!F:F,L47)&gt;3000,"",SMALL('Open 1'!F:F,L47))),"")</f>
        <v>16.533000039000001</v>
      </c>
      <c r="E47" s="130">
        <f>IF(D47="nt",IFERROR(SMALL('Open 1'!F:F,L47),""),IF(D47&gt;3000,"",IFERROR(SMALL('Open 1'!F:F,L47),"")))</f>
        <v>16.533000039000001</v>
      </c>
      <c r="F47" s="97" t="str">
        <f t="shared" si="0"/>
        <v>4D</v>
      </c>
      <c r="G47" s="104" t="str">
        <f t="shared" si="1"/>
        <v/>
      </c>
      <c r="J47" s="186"/>
      <c r="K47" s="139"/>
      <c r="L47" s="68">
        <v>46</v>
      </c>
    </row>
    <row r="48" spans="1:12">
      <c r="A48" s="22">
        <f>IFERROR(IF(INDEX('Open 1'!$A:$F,MATCH('Open 1 Results'!$E48,'Open 1'!$F:$F,0),1)&gt;0,INDEX('Open 1'!$A:$F,MATCH('Open 1 Results'!$E48,'Open 1'!$F:$F,0),1),""),"")</f>
        <v>70</v>
      </c>
      <c r="B48" s="95" t="str">
        <f>IFERROR(IF(INDEX('Open 1'!$A:$F,MATCH('Open 1 Results'!$E48,'Open 1'!$F:$F,0),2)&gt;0,INDEX('Open 1'!$A:$F,MATCH('Open 1 Results'!$E48,'Open 1'!$F:$F,0),2),""),"")</f>
        <v>Belle Bond</v>
      </c>
      <c r="C48" s="95" t="str">
        <f>IFERROR(IF(INDEX('Open 1'!$A:$F,MATCH('Open 1 Results'!$E48,'Open 1'!$F:$F,0),3)&gt;0,INDEX('Open 1'!$A:$F,MATCH('Open 1 Results'!$E48,'Open 1'!$F:$F,0),3),""),"")</f>
        <v>Horse</v>
      </c>
      <c r="D48" s="96">
        <f>IFERROR(IF(AND(SMALL('Open 1'!F:F,L48)&gt;1000,SMALL('Open 1'!F:F,L48)&lt;3000),"nt",IF(SMALL('Open 1'!F:F,L48)&gt;3000,"",SMALL('Open 1'!F:F,L48))),"")</f>
        <v>16.559000083000001</v>
      </c>
      <c r="E48" s="130">
        <f>IF(D48="nt",IFERROR(SMALL('Open 1'!F:F,L48),""),IF(D48&gt;3000,"",IFERROR(SMALL('Open 1'!F:F,L48),"")))</f>
        <v>16.559000083000001</v>
      </c>
      <c r="F48" s="97" t="str">
        <f t="shared" si="0"/>
        <v>4D</v>
      </c>
      <c r="G48" s="104" t="str">
        <f t="shared" si="1"/>
        <v/>
      </c>
      <c r="J48" s="186"/>
      <c r="K48" s="139"/>
      <c r="L48" s="68">
        <v>47</v>
      </c>
    </row>
    <row r="49" spans="1:12">
      <c r="A49" s="22">
        <f>IFERROR(IF(INDEX('Open 1'!$A:$F,MATCH('Open 1 Results'!$E49,'Open 1'!$F:$F,0),1)&gt;0,INDEX('Open 1'!$A:$F,MATCH('Open 1 Results'!$E49,'Open 1'!$F:$F,0),1),""),"")</f>
        <v>11</v>
      </c>
      <c r="B49" s="95" t="str">
        <f>IFERROR(IF(INDEX('Open 1'!$A:$F,MATCH('Open 1 Results'!$E49,'Open 1'!$F:$F,0),2)&gt;0,INDEX('Open 1'!$A:$F,MATCH('Open 1 Results'!$E49,'Open 1'!$F:$F,0),2),""),"")</f>
        <v>Kaylee Hieronimus</v>
      </c>
      <c r="C49" s="95" t="str">
        <f>IFERROR(IF(INDEX('Open 1'!$A:$F,MATCH('Open 1 Results'!$E49,'Open 1'!$F:$F,0),3)&gt;0,INDEX('Open 1'!$A:$F,MATCH('Open 1 Results'!$E49,'Open 1'!$F:$F,0),3),""),"")</f>
        <v>BW Double Take Dash</v>
      </c>
      <c r="D49" s="96">
        <f>IFERROR(IF(AND(SMALL('Open 1'!F:F,L49)&gt;1000,SMALL('Open 1'!F:F,L49)&lt;3000),"nt",IF(SMALL('Open 1'!F:F,L49)&gt;3000,"",SMALL('Open 1'!F:F,L49))),"")</f>
        <v>18.227000013000001</v>
      </c>
      <c r="E49" s="130">
        <f>IF(D49="nt",IFERROR(SMALL('Open 1'!F:F,L49),""),IF(D49&gt;3000,"",IFERROR(SMALL('Open 1'!F:F,L49),"")))</f>
        <v>18.227000013000001</v>
      </c>
      <c r="F49" s="97" t="str">
        <f t="shared" si="0"/>
        <v>4D</v>
      </c>
      <c r="G49" s="104" t="str">
        <f t="shared" si="1"/>
        <v/>
      </c>
      <c r="J49" s="186"/>
      <c r="K49" s="139"/>
      <c r="L49" s="68">
        <v>48</v>
      </c>
    </row>
    <row r="50" spans="1:12">
      <c r="A50" s="22">
        <f>IFERROR(IF(INDEX('Open 1'!$A:$F,MATCH('Open 1 Results'!$E50,'Open 1'!$F:$F,0),1)&gt;0,INDEX('Open 1'!$A:$F,MATCH('Open 1 Results'!$E50,'Open 1'!$F:$F,0),1),""),"")</f>
        <v>30</v>
      </c>
      <c r="B50" s="95" t="str">
        <f>IFERROR(IF(INDEX('Open 1'!$A:$F,MATCH('Open 1 Results'!$E50,'Open 1'!$F:$F,0),2)&gt;0,INDEX('Open 1'!$A:$F,MATCH('Open 1 Results'!$E50,'Open 1'!$F:$F,0),2),""),"")</f>
        <v>Cadence Magnuson</v>
      </c>
      <c r="C50" s="95" t="str">
        <f>IFERROR(IF(INDEX('Open 1'!$A:$F,MATCH('Open 1 Results'!$E50,'Open 1'!$F:$F,0),3)&gt;0,INDEX('Open 1'!$A:$F,MATCH('Open 1 Results'!$E50,'Open 1'!$F:$F,0),3),""),"")</f>
        <v>BW Dashin and Cashin</v>
      </c>
      <c r="D50" s="96">
        <f>IFERROR(IF(AND(SMALL('Open 1'!F:F,L50)&gt;1000,SMALL('Open 1'!F:F,L50)&lt;3000),"nt",IF(SMALL('Open 1'!F:F,L50)&gt;3000,"",SMALL('Open 1'!F:F,L50))),"")</f>
        <v>913.77700003500001</v>
      </c>
      <c r="E50" s="130">
        <f>IF(D50="nt",IFERROR(SMALL('Open 1'!F:F,L50),""),IF(D50&gt;3000,"",IFERROR(SMALL('Open 1'!F:F,L50),"")))</f>
        <v>913.77700003500001</v>
      </c>
      <c r="F50" s="97" t="str">
        <f t="shared" si="0"/>
        <v>4D</v>
      </c>
      <c r="G50" s="104" t="str">
        <f t="shared" si="1"/>
        <v/>
      </c>
      <c r="J50" s="186" t="s">
        <v>226</v>
      </c>
      <c r="K50" s="139"/>
      <c r="L50" s="68">
        <v>49</v>
      </c>
    </row>
    <row r="51" spans="1:12">
      <c r="A51" s="22">
        <f>IFERROR(IF(INDEX('Open 1'!$A:$F,MATCH('Open 1 Results'!$E51,'Open 1'!$F:$F,0),1)&gt;0,INDEX('Open 1'!$A:$F,MATCH('Open 1 Results'!$E51,'Open 1'!$F:$F,0),1),""),"")</f>
        <v>55</v>
      </c>
      <c r="B51" s="95" t="str">
        <f>IFERROR(IF(INDEX('Open 1'!$A:$F,MATCH('Open 1 Results'!$E51,'Open 1'!$F:$F,0),2)&gt;0,INDEX('Open 1'!$A:$F,MATCH('Open 1 Results'!$E51,'Open 1'!$F:$F,0),2),""),"")</f>
        <v>Carly Nelson</v>
      </c>
      <c r="C51" s="95" t="str">
        <f>IFERROR(IF(INDEX('Open 1'!$A:$F,MATCH('Open 1 Results'!$E51,'Open 1'!$F:$F,0),3)&gt;0,INDEX('Open 1'!$A:$F,MATCH('Open 1 Results'!$E51,'Open 1'!$F:$F,0),3),""),"")</f>
        <v>Vinny</v>
      </c>
      <c r="D51" s="96">
        <f>IFERROR(IF(AND(SMALL('Open 1'!F:F,L51)&gt;1000,SMALL('Open 1'!F:F,L51)&lt;3000),"nt",IF(SMALL('Open 1'!F:F,L51)&gt;3000,"",SMALL('Open 1'!F:F,L51))),"")</f>
        <v>914.03000006499997</v>
      </c>
      <c r="E51" s="130">
        <f>IF(D51="nt",IFERROR(SMALL('Open 1'!F:F,L51),""),IF(D51&gt;3000,"",IFERROR(SMALL('Open 1'!F:F,L51),"")))</f>
        <v>914.03000006499997</v>
      </c>
      <c r="F51" s="97" t="str">
        <f t="shared" si="0"/>
        <v>4D</v>
      </c>
      <c r="G51" s="104" t="str">
        <f t="shared" si="1"/>
        <v/>
      </c>
      <c r="J51" s="186"/>
      <c r="K51" s="139"/>
      <c r="L51" s="68">
        <v>50</v>
      </c>
    </row>
    <row r="52" spans="1:12">
      <c r="A52" s="22">
        <f>IFERROR(IF(INDEX('Open 1'!$A:$F,MATCH('Open 1 Results'!$E52,'Open 1'!$F:$F,0),1)&gt;0,INDEX('Open 1'!$A:$F,MATCH('Open 1 Results'!$E52,'Open 1'!$F:$F,0),1),""),"")</f>
        <v>65</v>
      </c>
      <c r="B52" s="95" t="str">
        <f>IFERROR(IF(INDEX('Open 1'!$A:$F,MATCH('Open 1 Results'!$E52,'Open 1'!$F:$F,0),2)&gt;0,INDEX('Open 1'!$A:$F,MATCH('Open 1 Results'!$E52,'Open 1'!$F:$F,0),2),""),"")</f>
        <v>Candace Andersen</v>
      </c>
      <c r="C52" s="95" t="str">
        <f>IFERROR(IF(INDEX('Open 1'!$A:$F,MATCH('Open 1 Results'!$E52,'Open 1'!$F:$F,0),3)&gt;0,INDEX('Open 1'!$A:$F,MATCH('Open 1 Results'!$E52,'Open 1'!$F:$F,0),3),""),"")</f>
        <v>Lulu</v>
      </c>
      <c r="D52" s="96">
        <f>IFERROR(IF(AND(SMALL('Open 1'!F:F,L52)&gt;1000,SMALL('Open 1'!F:F,L52)&lt;3000),"nt",IF(SMALL('Open 1'!F:F,L52)&gt;3000,"",SMALL('Open 1'!F:F,L52))),"")</f>
        <v>914.13100007699995</v>
      </c>
      <c r="E52" s="130">
        <f>IF(D52="nt",IFERROR(SMALL('Open 1'!F:F,L52),""),IF(D52&gt;3000,"",IFERROR(SMALL('Open 1'!F:F,L52),"")))</f>
        <v>914.13100007699995</v>
      </c>
      <c r="G52" s="104" t="str">
        <f t="shared" si="1"/>
        <v/>
      </c>
      <c r="J52" s="186"/>
      <c r="K52" s="139"/>
      <c r="L52" s="68">
        <v>51</v>
      </c>
    </row>
    <row r="53" spans="1:12">
      <c r="A53" s="22">
        <f>IFERROR(IF(INDEX('Open 1'!$A:$F,MATCH('Open 1 Results'!$E53,'Open 1'!$F:$F,0),1)&gt;0,INDEX('Open 1'!$A:$F,MATCH('Open 1 Results'!$E53,'Open 1'!$F:$F,0),1),""),"")</f>
        <v>64</v>
      </c>
      <c r="B53" s="95" t="str">
        <f>IFERROR(IF(INDEX('Open 1'!$A:$F,MATCH('Open 1 Results'!$E53,'Open 1'!$F:$F,0),2)&gt;0,INDEX('Open 1'!$A:$F,MATCH('Open 1 Results'!$E53,'Open 1'!$F:$F,0),2),""),"")</f>
        <v>Shea Lang</v>
      </c>
      <c r="C53" s="95" t="str">
        <f>IFERROR(IF(INDEX('Open 1'!$A:$F,MATCH('Open 1 Results'!$E53,'Open 1'!$F:$F,0),3)&gt;0,INDEX('Open 1'!$A:$F,MATCH('Open 1 Results'!$E53,'Open 1'!$F:$F,0),3),""),"")</f>
        <v>Binki</v>
      </c>
      <c r="D53" s="96">
        <f>IFERROR(IF(AND(SMALL('Open 1'!F:F,L53)&gt;1000,SMALL('Open 1'!F:F,L53)&lt;3000),"nt",IF(SMALL('Open 1'!F:F,L53)&gt;3000,"",SMALL('Open 1'!F:F,L53))),"")</f>
        <v>914.16500007599996</v>
      </c>
      <c r="E53" s="130">
        <f>IF(D53="nt",IFERROR(SMALL('Open 1'!F:F,L53),""),IF(D53&gt;3000,"",IFERROR(SMALL('Open 1'!F:F,L53),"")))</f>
        <v>914.16500007599996</v>
      </c>
      <c r="G53" s="104" t="str">
        <f t="shared" si="1"/>
        <v/>
      </c>
      <c r="J53" s="186"/>
      <c r="K53" s="139"/>
      <c r="L53" s="68">
        <v>52</v>
      </c>
    </row>
    <row r="54" spans="1:12">
      <c r="A54" s="22">
        <f>IFERROR(IF(INDEX('Open 1'!$A:$F,MATCH('Open 1 Results'!$E54,'Open 1'!$F:$F,0),1)&gt;0,INDEX('Open 1'!$A:$F,MATCH('Open 1 Results'!$E54,'Open 1'!$F:$F,0),1),""),"")</f>
        <v>57</v>
      </c>
      <c r="B54" s="95" t="str">
        <f>IFERROR(IF(INDEX('Open 1'!$A:$F,MATCH('Open 1 Results'!$E54,'Open 1'!$F:$F,0),2)&gt;0,INDEX('Open 1'!$A:$F,MATCH('Open 1 Results'!$E54,'Open 1'!$F:$F,0),2),""),"")</f>
        <v>Tammy Blegen</v>
      </c>
      <c r="C54" s="95" t="str">
        <f>IFERROR(IF(INDEX('Open 1'!$A:$F,MATCH('Open 1 Results'!$E54,'Open 1'!$F:$F,0),3)&gt;0,INDEX('Open 1'!$A:$F,MATCH('Open 1 Results'!$E54,'Open 1'!$F:$F,0),3),""),"")</f>
        <v>Just a Frosty Diamond</v>
      </c>
      <c r="D54" s="96">
        <f>IFERROR(IF(AND(SMALL('Open 1'!F:F,L54)&gt;1000,SMALL('Open 1'!F:F,L54)&lt;3000),"nt",IF(SMALL('Open 1'!F:F,L54)&gt;3000,"",SMALL('Open 1'!F:F,L54))),"")</f>
        <v>914.29700006799999</v>
      </c>
      <c r="E54" s="130">
        <f>IF(D54="nt",IFERROR(SMALL('Open 1'!F:F,L54),""),IF(D54&gt;3000,"",IFERROR(SMALL('Open 1'!F:F,L54),"")))</f>
        <v>914.29700006799999</v>
      </c>
      <c r="G54" s="104" t="str">
        <f t="shared" si="1"/>
        <v/>
      </c>
      <c r="J54" s="186"/>
      <c r="K54" s="139"/>
      <c r="L54" s="68">
        <v>53</v>
      </c>
    </row>
    <row r="55" spans="1:12">
      <c r="A55" s="22">
        <f>IFERROR(IF(INDEX('Open 1'!$A:$F,MATCH('Open 1 Results'!$E55,'Open 1'!$F:$F,0),1)&gt;0,INDEX('Open 1'!$A:$F,MATCH('Open 1 Results'!$E55,'Open 1'!$F:$F,0),1),""),"")</f>
        <v>45</v>
      </c>
      <c r="B55" s="95" t="str">
        <f>IFERROR(IF(INDEX('Open 1'!$A:$F,MATCH('Open 1 Results'!$E55,'Open 1'!$F:$F,0),2)&gt;0,INDEX('Open 1'!$A:$F,MATCH('Open 1 Results'!$E55,'Open 1'!$F:$F,0),2),""),"")</f>
        <v>Sindi Jandreau</v>
      </c>
      <c r="C55" s="95" t="str">
        <f>IFERROR(IF(INDEX('Open 1'!$A:$F,MATCH('Open 1 Results'!$E55,'Open 1'!$F:$F,0),3)&gt;0,INDEX('Open 1'!$A:$F,MATCH('Open 1 Results'!$E55,'Open 1'!$F:$F,0),3),""),"")</f>
        <v>Gringo</v>
      </c>
      <c r="D55" s="96">
        <f>IFERROR(IF(AND(SMALL('Open 1'!F:F,L55)&gt;1000,SMALL('Open 1'!F:F,L55)&lt;3000),"nt",IF(SMALL('Open 1'!F:F,L55)&gt;3000,"",SMALL('Open 1'!F:F,L55))),"")</f>
        <v>914.60900005300005</v>
      </c>
      <c r="E55" s="130">
        <f>IF(D55="nt",IFERROR(SMALL('Open 1'!F:F,L55),""),IF(D55&gt;3000,"",IFERROR(SMALL('Open 1'!F:F,L55),"")))</f>
        <v>914.60900005300005</v>
      </c>
      <c r="G55" s="104" t="str">
        <f t="shared" si="1"/>
        <v/>
      </c>
      <c r="J55" s="186"/>
      <c r="K55" s="139"/>
      <c r="L55" s="68">
        <v>54</v>
      </c>
    </row>
    <row r="56" spans="1:12">
      <c r="A56" s="22">
        <f>IFERROR(IF(INDEX('Open 1'!$A:$F,MATCH('Open 1 Results'!$E56,'Open 1'!$F:$F,0),1)&gt;0,INDEX('Open 1'!$A:$F,MATCH('Open 1 Results'!$E56,'Open 1'!$F:$F,0),1),""),"")</f>
        <v>14</v>
      </c>
      <c r="B56" s="95" t="str">
        <f>IFERROR(IF(INDEX('Open 1'!$A:$F,MATCH('Open 1 Results'!$E56,'Open 1'!$F:$F,0),2)&gt;0,INDEX('Open 1'!$A:$F,MATCH('Open 1 Results'!$E56,'Open 1'!$F:$F,0),2),""),"")</f>
        <v>Sandy Highland</v>
      </c>
      <c r="C56" s="95" t="str">
        <f>IFERROR(IF(INDEX('Open 1'!$A:$F,MATCH('Open 1 Results'!$E56,'Open 1'!$F:$F,0),3)&gt;0,INDEX('Open 1'!$A:$F,MATCH('Open 1 Results'!$E56,'Open 1'!$F:$F,0),3),""),"")</f>
        <v>Joker</v>
      </c>
      <c r="D56" s="96">
        <f>IFERROR(IF(AND(SMALL('Open 1'!F:F,L56)&gt;1000,SMALL('Open 1'!F:F,L56)&lt;3000),"nt",IF(SMALL('Open 1'!F:F,L56)&gt;3000,"",SMALL('Open 1'!F:F,L56))),"")</f>
        <v>914.88100001599992</v>
      </c>
      <c r="E56" s="130">
        <f>IF(D56="nt",IFERROR(SMALL('Open 1'!F:F,L56),""),IF(D56&gt;3000,"",IFERROR(SMALL('Open 1'!F:F,L56),"")))</f>
        <v>914.88100001599992</v>
      </c>
      <c r="G56" s="104" t="str">
        <f t="shared" si="1"/>
        <v/>
      </c>
      <c r="J56" s="186"/>
      <c r="K56" s="139"/>
      <c r="L56" s="68">
        <v>55</v>
      </c>
    </row>
    <row r="57" spans="1:12">
      <c r="A57" s="22">
        <f>IFERROR(IF(INDEX('Open 1'!$A:$F,MATCH('Open 1 Results'!$E57,'Open 1'!$F:$F,0),1)&gt;0,INDEX('Open 1'!$A:$F,MATCH('Open 1 Results'!$E57,'Open 1'!$F:$F,0),1),""),"")</f>
        <v>9</v>
      </c>
      <c r="B57" s="95" t="str">
        <f>IFERROR(IF(INDEX('Open 1'!$A:$F,MATCH('Open 1 Results'!$E57,'Open 1'!$F:$F,0),2)&gt;0,INDEX('Open 1'!$A:$F,MATCH('Open 1 Results'!$E57,'Open 1'!$F:$F,0),2),""),"")</f>
        <v>Natalie Hieronimus</v>
      </c>
      <c r="C57" s="95" t="str">
        <f>IFERROR(IF(INDEX('Open 1'!$A:$F,MATCH('Open 1 Results'!$E57,'Open 1'!$F:$F,0),3)&gt;0,INDEX('Open 1'!$A:$F,MATCH('Open 1 Results'!$E57,'Open 1'!$F:$F,0),3),""),"")</f>
        <v>To Eyed Cowboy</v>
      </c>
      <c r="D57" s="96">
        <f>IFERROR(IF(AND(SMALL('Open 1'!F:F,L57)&gt;1000,SMALL('Open 1'!F:F,L57)&lt;3000),"nt",IF(SMALL('Open 1'!F:F,L57)&gt;3000,"",SMALL('Open 1'!F:F,L57))),"")</f>
        <v>915.67700001000003</v>
      </c>
      <c r="E57" s="130">
        <f>IF(D57="nt",IFERROR(SMALL('Open 1'!F:F,L57),""),IF(D57&gt;3000,"",IFERROR(SMALL('Open 1'!F:F,L57),"")))</f>
        <v>915.67700001000003</v>
      </c>
      <c r="G57" s="104" t="str">
        <f t="shared" si="1"/>
        <v/>
      </c>
      <c r="J57" s="186"/>
      <c r="K57" s="139"/>
      <c r="L57" s="68">
        <v>56</v>
      </c>
    </row>
    <row r="58" spans="1:12">
      <c r="A58" s="22">
        <f>IFERROR(IF(INDEX('Open 1'!$A:$F,MATCH('Open 1 Results'!$E58,'Open 1'!$F:$F,0),1)&gt;0,INDEX('Open 1'!$A:$F,MATCH('Open 1 Results'!$E58,'Open 1'!$F:$F,0),1),""),"")</f>
        <v>20</v>
      </c>
      <c r="B58" s="95" t="str">
        <f>IFERROR(IF(INDEX('Open 1'!$A:$F,MATCH('Open 1 Results'!$E58,'Open 1'!$F:$F,0),2)&gt;0,INDEX('Open 1'!$A:$F,MATCH('Open 1 Results'!$E58,'Open 1'!$F:$F,0),2),""),"")</f>
        <v>Kaylee Hieronimus</v>
      </c>
      <c r="C58" s="95" t="str">
        <f>IFERROR(IF(INDEX('Open 1'!$A:$F,MATCH('Open 1 Results'!$E58,'Open 1'!$F:$F,0),3)&gt;0,INDEX('Open 1'!$A:$F,MATCH('Open 1 Results'!$E58,'Open 1'!$F:$F,0),3),""),"")</f>
        <v>SV Magnolia Cartel</v>
      </c>
      <c r="D58" s="96">
        <f>IFERROR(IF(AND(SMALL('Open 1'!F:F,L58)&gt;1000,SMALL('Open 1'!F:F,L58)&lt;3000),"nt",IF(SMALL('Open 1'!F:F,L58)&gt;3000,"",SMALL('Open 1'!F:F,L58))),"")</f>
        <v>916.03600002299993</v>
      </c>
      <c r="E58" s="130">
        <f>IF(D58="nt",IFERROR(SMALL('Open 1'!F:F,L58),""),IF(D58&gt;3000,"",IFERROR(SMALL('Open 1'!F:F,L58),"")))</f>
        <v>916.03600002299993</v>
      </c>
      <c r="G58" s="104" t="str">
        <f t="shared" si="1"/>
        <v/>
      </c>
      <c r="J58" s="186"/>
      <c r="K58" s="139"/>
      <c r="L58" s="68">
        <v>57</v>
      </c>
    </row>
    <row r="59" spans="1:12">
      <c r="A59" s="22">
        <f>IFERROR(IF(INDEX('Open 1'!$A:$F,MATCH('Open 1 Results'!$E59,'Open 1'!$F:$F,0),1)&gt;0,INDEX('Open 1'!$A:$F,MATCH('Open 1 Results'!$E59,'Open 1'!$F:$F,0),1),""),"")</f>
        <v>15</v>
      </c>
      <c r="B59" s="95" t="str">
        <f>IFERROR(IF(INDEX('Open 1'!$A:$F,MATCH('Open 1 Results'!$E59,'Open 1'!$F:$F,0),2)&gt;0,INDEX('Open 1'!$A:$F,MATCH('Open 1 Results'!$E59,'Open 1'!$F:$F,0),2),""),"")</f>
        <v>Jayla Schley</v>
      </c>
      <c r="C59" s="95" t="str">
        <f>IFERROR(IF(INDEX('Open 1'!$A:$F,MATCH('Open 1 Results'!$E59,'Open 1'!$F:$F,0),3)&gt;0,INDEX('Open 1'!$A:$F,MATCH('Open 1 Results'!$E59,'Open 1'!$F:$F,0),3),""),"")</f>
        <v>Stella</v>
      </c>
      <c r="D59" s="96" t="str">
        <f>IFERROR(IF(AND(SMALL('Open 1'!F:F,L59)&gt;1000,SMALL('Open 1'!F:F,L59)&lt;3000),"nt",IF(SMALL('Open 1'!F:F,L59)&gt;3000,"",SMALL('Open 1'!F:F,L59))),"")</f>
        <v>nt</v>
      </c>
      <c r="E59" s="130">
        <f>IF(D59="nt",IFERROR(SMALL('Open 1'!F:F,L59),""),IF(D59&gt;3000,"",IFERROR(SMALL('Open 1'!F:F,L59),"")))</f>
        <v>1000.000000017</v>
      </c>
      <c r="G59" s="104" t="str">
        <f t="shared" si="1"/>
        <v/>
      </c>
      <c r="J59" s="186"/>
      <c r="K59" s="139"/>
      <c r="L59" s="68">
        <v>58</v>
      </c>
    </row>
    <row r="60" spans="1:12">
      <c r="A60" s="22">
        <f>IFERROR(IF(INDEX('Open 1'!$A:$F,MATCH('Open 1 Results'!$E60,'Open 1'!$F:$F,0),1)&gt;0,INDEX('Open 1'!$A:$F,MATCH('Open 1 Results'!$E60,'Open 1'!$F:$F,0),1),""),"")</f>
        <v>24</v>
      </c>
      <c r="B60" s="95" t="str">
        <f>IFERROR(IF(INDEX('Open 1'!$A:$F,MATCH('Open 1 Results'!$E60,'Open 1'!$F:$F,0),2)&gt;0,INDEX('Open 1'!$A:$F,MATCH('Open 1 Results'!$E60,'Open 1'!$F:$F,0),2),""),"")</f>
        <v>Baylee Schoenfelder</v>
      </c>
      <c r="C60" s="95" t="str">
        <f>IFERROR(IF(INDEX('Open 1'!$A:$F,MATCH('Open 1 Results'!$E60,'Open 1'!$F:$F,0),3)&gt;0,INDEX('Open 1'!$A:$F,MATCH('Open 1 Results'!$E60,'Open 1'!$F:$F,0),3),""),"")</f>
        <v>Ransom</v>
      </c>
      <c r="D60" s="96" t="str">
        <f>IFERROR(IF(AND(SMALL('Open 1'!F:F,L60)&gt;1000,SMALL('Open 1'!F:F,L60)&lt;3000),"nt",IF(SMALL('Open 1'!F:F,L60)&gt;3000,"",SMALL('Open 1'!F:F,L60))),"")</f>
        <v>nt</v>
      </c>
      <c r="E60" s="130">
        <f>IF(D60="nt",IFERROR(SMALL('Open 1'!F:F,L60),""),IF(D60&gt;3000,"",IFERROR(SMALL('Open 1'!F:F,L60),"")))</f>
        <v>1000.000000028</v>
      </c>
      <c r="G60" s="104" t="str">
        <f t="shared" si="1"/>
        <v/>
      </c>
      <c r="J60" s="186"/>
      <c r="K60" s="139" t="s">
        <v>226</v>
      </c>
      <c r="L60" s="68">
        <v>59</v>
      </c>
    </row>
    <row r="61" spans="1:12">
      <c r="A61" s="22">
        <f>IFERROR(IF(INDEX('Open 1'!$A:$F,MATCH('Open 1 Results'!$E61,'Open 1'!$F:$F,0),1)&gt;0,INDEX('Open 1'!$A:$F,MATCH('Open 1 Results'!$E61,'Open 1'!$F:$F,0),1),""),"")</f>
        <v>35</v>
      </c>
      <c r="B61" s="95" t="str">
        <f>IFERROR(IF(INDEX('Open 1'!$A:$F,MATCH('Open 1 Results'!$E61,'Open 1'!$F:$F,0),2)&gt;0,INDEX('Open 1'!$A:$F,MATCH('Open 1 Results'!$E61,'Open 1'!$F:$F,0),2),""),"")</f>
        <v xml:space="preserve">Cheyenne Mortensen </v>
      </c>
      <c r="C61" s="95" t="str">
        <f>IFERROR(IF(INDEX('Open 1'!$A:$F,MATCH('Open 1 Results'!$E61,'Open 1'!$F:$F,0),3)&gt;0,INDEX('Open 1'!$A:$F,MATCH('Open 1 Results'!$E61,'Open 1'!$F:$F,0),3),""),"")</f>
        <v xml:space="preserve">Mesa </v>
      </c>
      <c r="D61" s="96" t="str">
        <f>IFERROR(IF(AND(SMALL('Open 1'!F:F,L61)&gt;1000,SMALL('Open 1'!F:F,L61)&lt;3000),"nt",IF(SMALL('Open 1'!F:F,L61)&gt;3000,"",SMALL('Open 1'!F:F,L61))),"")</f>
        <v>nt</v>
      </c>
      <c r="E61" s="130">
        <f>IF(D61="nt",IFERROR(SMALL('Open 1'!F:F,L61),""),IF(D61&gt;3000,"",IFERROR(SMALL('Open 1'!F:F,L61),"")))</f>
        <v>1000.000000041</v>
      </c>
      <c r="G61" s="104" t="str">
        <f t="shared" si="1"/>
        <v/>
      </c>
      <c r="J61" s="186"/>
      <c r="K61" s="139"/>
      <c r="L61" s="68">
        <v>60</v>
      </c>
    </row>
    <row r="62" spans="1:12">
      <c r="A62" s="22" t="str">
        <f>IFERROR(IF(INDEX('Open 1'!$A:$F,MATCH('Open 1 Results'!$E62,'Open 1'!$F:$F,0),1)&gt;0,INDEX('Open 1'!$A:$F,MATCH('Open 1 Results'!$E62,'Open 1'!$F:$F,0),1),""),"")</f>
        <v/>
      </c>
      <c r="B62" s="95" t="str">
        <f>IFERROR(IF(INDEX('Open 1'!$A:$F,MATCH('Open 1 Results'!$E62,'Open 1'!$F:$F,0),2)&gt;0,INDEX('Open 1'!$A:$F,MATCH('Open 1 Results'!$E62,'Open 1'!$F:$F,0),2),""),"")</f>
        <v/>
      </c>
      <c r="C62" s="95" t="str">
        <f>IFERROR(IF(INDEX('Open 1'!$A:$F,MATCH('Open 1 Results'!$E62,'Open 1'!$F:$F,0),3)&gt;0,INDEX('Open 1'!$A:$F,MATCH('Open 1 Results'!$E62,'Open 1'!$F:$F,0),3),""),"")</f>
        <v/>
      </c>
      <c r="D62" s="96" t="str">
        <f>IFERROR(IF(AND(SMALL('Open 1'!F:F,L62)&gt;1000,SMALL('Open 1'!F:F,L62)&lt;3000),"nt",IF(SMALL('Open 1'!F:F,L62)&gt;3000,"",SMALL('Open 1'!F:F,L62))),"")</f>
        <v/>
      </c>
      <c r="E62" s="130" t="str">
        <f>IF(D62="nt",IFERROR(SMALL('Open 1'!F:F,L62),""),IF(D62&gt;3000,"",IFERROR(SMALL('Open 1'!F:F,L62),"")))</f>
        <v/>
      </c>
      <c r="G62" s="104" t="str">
        <f t="shared" si="1"/>
        <v/>
      </c>
      <c r="J62" s="186"/>
      <c r="K62" s="139"/>
      <c r="L62" s="68">
        <v>61</v>
      </c>
    </row>
    <row r="63" spans="1:12">
      <c r="A63" s="22" t="str">
        <f>IFERROR(IF(INDEX('Open 1'!$A:$F,MATCH('Open 1 Results'!$E63,'Open 1'!$F:$F,0),1)&gt;0,INDEX('Open 1'!$A:$F,MATCH('Open 1 Results'!$E63,'Open 1'!$F:$F,0),1),""),"")</f>
        <v/>
      </c>
      <c r="B63" s="95" t="str">
        <f>IFERROR(IF(INDEX('Open 1'!$A:$F,MATCH('Open 1 Results'!$E63,'Open 1'!$F:$F,0),2)&gt;0,INDEX('Open 1'!$A:$F,MATCH('Open 1 Results'!$E63,'Open 1'!$F:$F,0),2),""),"")</f>
        <v/>
      </c>
      <c r="C63" s="95" t="str">
        <f>IFERROR(IF(INDEX('Open 1'!$A:$F,MATCH('Open 1 Results'!$E63,'Open 1'!$F:$F,0),3)&gt;0,INDEX('Open 1'!$A:$F,MATCH('Open 1 Results'!$E63,'Open 1'!$F:$F,0),3),""),"")</f>
        <v/>
      </c>
      <c r="D63" s="96" t="str">
        <f>IFERROR(IF(AND(SMALL('Open 1'!F:F,L63)&gt;1000,SMALL('Open 1'!F:F,L63)&lt;3000),"nt",IF(SMALL('Open 1'!F:F,L63)&gt;3000,"",SMALL('Open 1'!F:F,L63))),"")</f>
        <v/>
      </c>
      <c r="E63" s="130" t="str">
        <f>IF(D63="nt",IFERROR(SMALL('Open 1'!F:F,L63),""),IF(D63&gt;3000,"",IFERROR(SMALL('Open 1'!F:F,L63),"")))</f>
        <v/>
      </c>
      <c r="G63" s="104" t="str">
        <f t="shared" si="1"/>
        <v/>
      </c>
      <c r="J63" s="186"/>
      <c r="K63" s="139"/>
      <c r="L63" s="68">
        <v>62</v>
      </c>
    </row>
    <row r="64" spans="1:12">
      <c r="A64" s="22" t="str">
        <f>IFERROR(IF(INDEX('Open 1'!$A:$F,MATCH('Open 1 Results'!$E64,'Open 1'!$F:$F,0),1)&gt;0,INDEX('Open 1'!$A:$F,MATCH('Open 1 Results'!$E64,'Open 1'!$F:$F,0),1),""),"")</f>
        <v/>
      </c>
      <c r="B64" s="95" t="str">
        <f>IFERROR(IF(INDEX('Open 1'!$A:$F,MATCH('Open 1 Results'!$E64,'Open 1'!$F:$F,0),2)&gt;0,INDEX('Open 1'!$A:$F,MATCH('Open 1 Results'!$E64,'Open 1'!$F:$F,0),2),""),"")</f>
        <v/>
      </c>
      <c r="C64" s="95" t="str">
        <f>IFERROR(IF(INDEX('Open 1'!$A:$F,MATCH('Open 1 Results'!$E64,'Open 1'!$F:$F,0),3)&gt;0,INDEX('Open 1'!$A:$F,MATCH('Open 1 Results'!$E64,'Open 1'!$F:$F,0),3),""),"")</f>
        <v/>
      </c>
      <c r="D64" s="96" t="str">
        <f>IFERROR(IF(AND(SMALL('Open 1'!F:F,L64)&gt;1000,SMALL('Open 1'!F:F,L64)&lt;3000),"nt",IF(SMALL('Open 1'!F:F,L64)&gt;3000,"",SMALL('Open 1'!F:F,L64))),"")</f>
        <v/>
      </c>
      <c r="E64" s="130" t="str">
        <f>IF(D64="nt",IFERROR(SMALL('Open 1'!F:F,L64),""),IF(D64&gt;3000,"",IFERROR(SMALL('Open 1'!F:F,L64),"")))</f>
        <v/>
      </c>
      <c r="G64" s="104" t="str">
        <f t="shared" si="1"/>
        <v/>
      </c>
      <c r="J64" s="186"/>
      <c r="K64" s="139"/>
      <c r="L64" s="68">
        <v>63</v>
      </c>
    </row>
    <row r="65" spans="1:12">
      <c r="A65" s="22" t="str">
        <f>IFERROR(IF(INDEX('Open 1'!$A:$F,MATCH('Open 1 Results'!$E65,'Open 1'!$F:$F,0),1)&gt;0,INDEX('Open 1'!$A:$F,MATCH('Open 1 Results'!$E65,'Open 1'!$F:$F,0),1),""),"")</f>
        <v/>
      </c>
      <c r="B65" s="95" t="str">
        <f>IFERROR(IF(INDEX('Open 1'!$A:$F,MATCH('Open 1 Results'!$E65,'Open 1'!$F:$F,0),2)&gt;0,INDEX('Open 1'!$A:$F,MATCH('Open 1 Results'!$E65,'Open 1'!$F:$F,0),2),""),"")</f>
        <v/>
      </c>
      <c r="C65" s="95" t="str">
        <f>IFERROR(IF(INDEX('Open 1'!$A:$F,MATCH('Open 1 Results'!$E65,'Open 1'!$F:$F,0),3)&gt;0,INDEX('Open 1'!$A:$F,MATCH('Open 1 Results'!$E65,'Open 1'!$F:$F,0),3),""),"")</f>
        <v/>
      </c>
      <c r="D65" s="96" t="str">
        <f>IFERROR(IF(AND(SMALL('Open 1'!F:F,L65)&gt;1000,SMALL('Open 1'!F:F,L65)&lt;3000),"nt",IF(SMALL('Open 1'!F:F,L65)&gt;3000,"",SMALL('Open 1'!F:F,L65))),"")</f>
        <v/>
      </c>
      <c r="E65" s="130" t="str">
        <f>IF(D65="nt",IFERROR(SMALL('Open 1'!F:F,L65),""),IF(D65&gt;3000,"",IFERROR(SMALL('Open 1'!F:F,L65),"")))</f>
        <v/>
      </c>
      <c r="G65" s="104" t="str">
        <f t="shared" si="1"/>
        <v/>
      </c>
      <c r="J65" s="186"/>
      <c r="K65" s="139"/>
      <c r="L65" s="68">
        <v>64</v>
      </c>
    </row>
    <row r="66" spans="1:12">
      <c r="A66" s="22" t="str">
        <f>IFERROR(IF(INDEX('Open 1'!$A:$F,MATCH('Open 1 Results'!$E66,'Open 1'!$F:$F,0),1)&gt;0,INDEX('Open 1'!$A:$F,MATCH('Open 1 Results'!$E66,'Open 1'!$F:$F,0),1),""),"")</f>
        <v/>
      </c>
      <c r="B66" s="95" t="str">
        <f>IFERROR(IF(INDEX('Open 1'!$A:$F,MATCH('Open 1 Results'!$E66,'Open 1'!$F:$F,0),2)&gt;0,INDEX('Open 1'!$A:$F,MATCH('Open 1 Results'!$E66,'Open 1'!$F:$F,0),2),""),"")</f>
        <v/>
      </c>
      <c r="C66" s="95" t="str">
        <f>IFERROR(IF(INDEX('Open 1'!$A:$F,MATCH('Open 1 Results'!$E66,'Open 1'!$F:$F,0),3)&gt;0,INDEX('Open 1'!$A:$F,MATCH('Open 1 Results'!$E66,'Open 1'!$F:$F,0),3),""),"")</f>
        <v/>
      </c>
      <c r="D66" s="96" t="str">
        <f>IFERROR(IF(AND(SMALL('Open 1'!F:F,L66)&gt;1000,SMALL('Open 1'!F:F,L66)&lt;3000),"nt",IF(SMALL('Open 1'!F:F,L66)&gt;3000,"",SMALL('Open 1'!F:F,L66))),"")</f>
        <v/>
      </c>
      <c r="E66" s="130" t="str">
        <f>IF(D66="nt",IFERROR(SMALL('Open 1'!F:F,L66),""),IF(D66&gt;3000,"",IFERROR(SMALL('Open 1'!F:F,L66),"")))</f>
        <v/>
      </c>
      <c r="G66" s="104" t="str">
        <f t="shared" si="1"/>
        <v/>
      </c>
      <c r="J66" s="186"/>
      <c r="K66" s="139"/>
      <c r="L66" s="68">
        <v>65</v>
      </c>
    </row>
    <row r="67" spans="1:12">
      <c r="A67" s="22" t="str">
        <f>IFERROR(IF(INDEX('Open 1'!$A:$F,MATCH('Open 1 Results'!$E67,'Open 1'!$F:$F,0),1)&gt;0,INDEX('Open 1'!$A:$F,MATCH('Open 1 Results'!$E67,'Open 1'!$F:$F,0),1),""),"")</f>
        <v/>
      </c>
      <c r="B67" s="95" t="str">
        <f>IFERROR(IF(INDEX('Open 1'!$A:$F,MATCH('Open 1 Results'!$E67,'Open 1'!$F:$F,0),2)&gt;0,INDEX('Open 1'!$A:$F,MATCH('Open 1 Results'!$E67,'Open 1'!$F:$F,0),2),""),"")</f>
        <v/>
      </c>
      <c r="C67" s="95" t="str">
        <f>IFERROR(IF(INDEX('Open 1'!$A:$F,MATCH('Open 1 Results'!$E67,'Open 1'!$F:$F,0),3)&gt;0,INDEX('Open 1'!$A:$F,MATCH('Open 1 Results'!$E67,'Open 1'!$F:$F,0),3),""),"")</f>
        <v/>
      </c>
      <c r="D67" s="96" t="str">
        <f>IFERROR(IF(AND(SMALL('Open 1'!F:F,L67)&gt;1000,SMALL('Open 1'!F:F,L67)&lt;3000),"nt",IF(SMALL('Open 1'!F:F,L67)&gt;3000,"",SMALL('Open 1'!F:F,L67))),"")</f>
        <v/>
      </c>
      <c r="E67" s="130" t="str">
        <f>IF(D67="nt",IFERROR(SMALL('Open 1'!F:F,L67),""),IF(D67&gt;3000,"",IFERROR(SMALL('Open 1'!F:F,L67),"")))</f>
        <v/>
      </c>
      <c r="G67" s="104" t="str">
        <f t="shared" ref="G67:G130" si="2">IFERROR(VLOOKUP(D67,$H$3:$I$7,2,FALSE),"")</f>
        <v/>
      </c>
      <c r="J67" s="186"/>
      <c r="K67" s="139"/>
      <c r="L67" s="68">
        <v>66</v>
      </c>
    </row>
    <row r="68" spans="1:12">
      <c r="A68" s="22" t="str">
        <f>IFERROR(IF(INDEX('Open 1'!$A:$F,MATCH('Open 1 Results'!$E68,'Open 1'!$F:$F,0),1)&gt;0,INDEX('Open 1'!$A:$F,MATCH('Open 1 Results'!$E68,'Open 1'!$F:$F,0),1),""),"")</f>
        <v/>
      </c>
      <c r="B68" s="95" t="str">
        <f>IFERROR(IF(INDEX('Open 1'!$A:$F,MATCH('Open 1 Results'!$E68,'Open 1'!$F:$F,0),2)&gt;0,INDEX('Open 1'!$A:$F,MATCH('Open 1 Results'!$E68,'Open 1'!$F:$F,0),2),""),"")</f>
        <v/>
      </c>
      <c r="C68" s="95" t="str">
        <f>IFERROR(IF(INDEX('Open 1'!$A:$F,MATCH('Open 1 Results'!$E68,'Open 1'!$F:$F,0),3)&gt;0,INDEX('Open 1'!$A:$F,MATCH('Open 1 Results'!$E68,'Open 1'!$F:$F,0),3),""),"")</f>
        <v/>
      </c>
      <c r="D68" s="96" t="str">
        <f>IFERROR(IF(AND(SMALL('Open 1'!F:F,L68)&gt;1000,SMALL('Open 1'!F:F,L68)&lt;3000),"nt",IF(SMALL('Open 1'!F:F,L68)&gt;3000,"",SMALL('Open 1'!F:F,L68))),"")</f>
        <v/>
      </c>
      <c r="E68" s="130" t="str">
        <f>IF(D68="nt",IFERROR(SMALL('Open 1'!F:F,L68),""),IF(D68&gt;3000,"",IFERROR(SMALL('Open 1'!F:F,L68),"")))</f>
        <v/>
      </c>
      <c r="G68" s="104" t="str">
        <f t="shared" si="2"/>
        <v/>
      </c>
      <c r="J68" s="186"/>
      <c r="K68" s="139"/>
      <c r="L68" s="68">
        <v>67</v>
      </c>
    </row>
    <row r="69" spans="1:12">
      <c r="A69" s="22" t="str">
        <f>IFERROR(IF(INDEX('Open 1'!$A:$F,MATCH('Open 1 Results'!$E69,'Open 1'!$F:$F,0),1)&gt;0,INDEX('Open 1'!$A:$F,MATCH('Open 1 Results'!$E69,'Open 1'!$F:$F,0),1),""),"")</f>
        <v/>
      </c>
      <c r="B69" s="95" t="str">
        <f>IFERROR(IF(INDEX('Open 1'!$A:$F,MATCH('Open 1 Results'!$E69,'Open 1'!$F:$F,0),2)&gt;0,INDEX('Open 1'!$A:$F,MATCH('Open 1 Results'!$E69,'Open 1'!$F:$F,0),2),""),"")</f>
        <v/>
      </c>
      <c r="C69" s="95" t="str">
        <f>IFERROR(IF(INDEX('Open 1'!$A:$F,MATCH('Open 1 Results'!$E69,'Open 1'!$F:$F,0),3)&gt;0,INDEX('Open 1'!$A:$F,MATCH('Open 1 Results'!$E69,'Open 1'!$F:$F,0),3),""),"")</f>
        <v/>
      </c>
      <c r="D69" s="96" t="str">
        <f>IFERROR(IF(AND(SMALL('Open 1'!F:F,L69)&gt;1000,SMALL('Open 1'!F:F,L69)&lt;3000),"nt",IF(SMALL('Open 1'!F:F,L69)&gt;3000,"",SMALL('Open 1'!F:F,L69))),"")</f>
        <v/>
      </c>
      <c r="E69" s="130" t="str">
        <f>IF(D69="nt",IFERROR(SMALL('Open 1'!F:F,L69),""),IF(D69&gt;3000,"",IFERROR(SMALL('Open 1'!F:F,L69),"")))</f>
        <v/>
      </c>
      <c r="G69" s="104" t="str">
        <f t="shared" si="2"/>
        <v/>
      </c>
      <c r="J69" s="186"/>
      <c r="K69" s="139"/>
      <c r="L69" s="68">
        <v>68</v>
      </c>
    </row>
    <row r="70" spans="1:12">
      <c r="A70" s="22" t="str">
        <f>IFERROR(IF(INDEX('Open 1'!$A:$F,MATCH('Open 1 Results'!$E70,'Open 1'!$F:$F,0),1)&gt;0,INDEX('Open 1'!$A:$F,MATCH('Open 1 Results'!$E70,'Open 1'!$F:$F,0),1),""),"")</f>
        <v/>
      </c>
      <c r="B70" s="95" t="str">
        <f>IFERROR(IF(INDEX('Open 1'!$A:$F,MATCH('Open 1 Results'!$E70,'Open 1'!$F:$F,0),2)&gt;0,INDEX('Open 1'!$A:$F,MATCH('Open 1 Results'!$E70,'Open 1'!$F:$F,0),2),""),"")</f>
        <v/>
      </c>
      <c r="C70" s="95" t="str">
        <f>IFERROR(IF(INDEX('Open 1'!$A:$F,MATCH('Open 1 Results'!$E70,'Open 1'!$F:$F,0),3)&gt;0,INDEX('Open 1'!$A:$F,MATCH('Open 1 Results'!$E70,'Open 1'!$F:$F,0),3),""),"")</f>
        <v/>
      </c>
      <c r="D70" s="96" t="str">
        <f>IFERROR(IF(AND(SMALL('Open 1'!F:F,L70)&gt;1000,SMALL('Open 1'!F:F,L70)&lt;3000),"nt",IF(SMALL('Open 1'!F:F,L70)&gt;3000,"",SMALL('Open 1'!F:F,L70))),"")</f>
        <v/>
      </c>
      <c r="E70" s="130" t="str">
        <f>IF(D70="nt",IFERROR(SMALL('Open 1'!F:F,L70),""),IF(D70&gt;3000,"",IFERROR(SMALL('Open 1'!F:F,L70),"")))</f>
        <v/>
      </c>
      <c r="G70" s="104" t="str">
        <f t="shared" si="2"/>
        <v/>
      </c>
      <c r="J70" s="186"/>
      <c r="K70" s="139"/>
      <c r="L70" s="68">
        <v>69</v>
      </c>
    </row>
    <row r="71" spans="1:12">
      <c r="A71" s="22" t="str">
        <f>IFERROR(IF(INDEX('Open 1'!$A:$F,MATCH('Open 1 Results'!$E71,'Open 1'!$F:$F,0),1)&gt;0,INDEX('Open 1'!$A:$F,MATCH('Open 1 Results'!$E71,'Open 1'!$F:$F,0),1),""),"")</f>
        <v/>
      </c>
      <c r="B71" s="95" t="str">
        <f>IFERROR(IF(INDEX('Open 1'!$A:$F,MATCH('Open 1 Results'!$E71,'Open 1'!$F:$F,0),2)&gt;0,INDEX('Open 1'!$A:$F,MATCH('Open 1 Results'!$E71,'Open 1'!$F:$F,0),2),""),"")</f>
        <v/>
      </c>
      <c r="C71" s="95" t="str">
        <f>IFERROR(IF(INDEX('Open 1'!$A:$F,MATCH('Open 1 Results'!$E71,'Open 1'!$F:$F,0),3)&gt;0,INDEX('Open 1'!$A:$F,MATCH('Open 1 Results'!$E71,'Open 1'!$F:$F,0),3),""),"")</f>
        <v/>
      </c>
      <c r="D71" s="96" t="str">
        <f>IFERROR(IF(AND(SMALL('Open 1'!F:F,L71)&gt;1000,SMALL('Open 1'!F:F,L71)&lt;3000),"nt",IF(SMALL('Open 1'!F:F,L71)&gt;3000,"",SMALL('Open 1'!F:F,L71))),"")</f>
        <v/>
      </c>
      <c r="E71" s="130" t="str">
        <f>IF(D71="nt",IFERROR(SMALL('Open 1'!F:F,L71),""),IF(D71&gt;3000,"",IFERROR(SMALL('Open 1'!F:F,L71),"")))</f>
        <v/>
      </c>
      <c r="G71" s="104" t="str">
        <f t="shared" si="2"/>
        <v/>
      </c>
      <c r="J71" s="186"/>
      <c r="K71" s="139"/>
      <c r="L71" s="68">
        <v>70</v>
      </c>
    </row>
    <row r="72" spans="1:12">
      <c r="A72" s="22" t="str">
        <f>IFERROR(IF(INDEX('Open 1'!$A:$F,MATCH('Open 1 Results'!$E72,'Open 1'!$F:$F,0),1)&gt;0,INDEX('Open 1'!$A:$F,MATCH('Open 1 Results'!$E72,'Open 1'!$F:$F,0),1),""),"")</f>
        <v/>
      </c>
      <c r="B72" s="95" t="str">
        <f>IFERROR(IF(INDEX('Open 1'!$A:$F,MATCH('Open 1 Results'!$E72,'Open 1'!$F:$F,0),2)&gt;0,INDEX('Open 1'!$A:$F,MATCH('Open 1 Results'!$E72,'Open 1'!$F:$F,0),2),""),"")</f>
        <v/>
      </c>
      <c r="C72" s="95" t="str">
        <f>IFERROR(IF(INDEX('Open 1'!$A:$F,MATCH('Open 1 Results'!$E72,'Open 1'!$F:$F,0),3)&gt;0,INDEX('Open 1'!$A:$F,MATCH('Open 1 Results'!$E72,'Open 1'!$F:$F,0),3),""),"")</f>
        <v/>
      </c>
      <c r="D72" s="96" t="str">
        <f>IFERROR(IF(AND(SMALL('Open 1'!F:F,L72)&gt;1000,SMALL('Open 1'!F:F,L72)&lt;3000),"nt",IF(SMALL('Open 1'!F:F,L72)&gt;3000,"",SMALL('Open 1'!F:F,L72))),"")</f>
        <v/>
      </c>
      <c r="E72" s="130" t="str">
        <f>IF(D72="nt",IFERROR(SMALL('Open 1'!F:F,L72),""),IF(D72&gt;3000,"",IFERROR(SMALL('Open 1'!F:F,L72),"")))</f>
        <v/>
      </c>
      <c r="G72" s="104" t="str">
        <f t="shared" si="2"/>
        <v/>
      </c>
      <c r="J72" s="186"/>
      <c r="K72" s="139"/>
      <c r="L72" s="68">
        <v>71</v>
      </c>
    </row>
    <row r="73" spans="1:12">
      <c r="A73" s="22" t="str">
        <f>IFERROR(IF(INDEX('Open 1'!$A:$F,MATCH('Open 1 Results'!$E73,'Open 1'!$F:$F,0),1)&gt;0,INDEX('Open 1'!$A:$F,MATCH('Open 1 Results'!$E73,'Open 1'!$F:$F,0),1),""),"")</f>
        <v/>
      </c>
      <c r="B73" s="95" t="str">
        <f>IFERROR(IF(INDEX('Open 1'!$A:$F,MATCH('Open 1 Results'!$E73,'Open 1'!$F:$F,0),2)&gt;0,INDEX('Open 1'!$A:$F,MATCH('Open 1 Results'!$E73,'Open 1'!$F:$F,0),2),""),"")</f>
        <v/>
      </c>
      <c r="C73" s="95" t="str">
        <f>IFERROR(IF(INDEX('Open 1'!$A:$F,MATCH('Open 1 Results'!$E73,'Open 1'!$F:$F,0),3)&gt;0,INDEX('Open 1'!$A:$F,MATCH('Open 1 Results'!$E73,'Open 1'!$F:$F,0),3),""),"")</f>
        <v/>
      </c>
      <c r="D73" s="96" t="str">
        <f>IFERROR(IF(AND(SMALL('Open 1'!F:F,L73)&gt;1000,SMALL('Open 1'!F:F,L73)&lt;3000),"nt",IF(SMALL('Open 1'!F:F,L73)&gt;3000,"",SMALL('Open 1'!F:F,L73))),"")</f>
        <v/>
      </c>
      <c r="E73" s="130" t="str">
        <f>IF(D73="nt",IFERROR(SMALL('Open 1'!F:F,L73),""),IF(D73&gt;3000,"",IFERROR(SMALL('Open 1'!F:F,L73),"")))</f>
        <v/>
      </c>
      <c r="G73" s="104" t="str">
        <f t="shared" si="2"/>
        <v/>
      </c>
      <c r="J73" s="186"/>
      <c r="K73" s="139"/>
      <c r="L73" s="68">
        <v>72</v>
      </c>
    </row>
    <row r="74" spans="1:12">
      <c r="A74" s="22" t="str">
        <f>IFERROR(IF(INDEX('Open 1'!$A:$F,MATCH('Open 1 Results'!$E74,'Open 1'!$F:$F,0),1)&gt;0,INDEX('Open 1'!$A:$F,MATCH('Open 1 Results'!$E74,'Open 1'!$F:$F,0),1),""),"")</f>
        <v/>
      </c>
      <c r="B74" s="95" t="str">
        <f>IFERROR(IF(INDEX('Open 1'!$A:$F,MATCH('Open 1 Results'!$E74,'Open 1'!$F:$F,0),2)&gt;0,INDEX('Open 1'!$A:$F,MATCH('Open 1 Results'!$E74,'Open 1'!$F:$F,0),2),""),"")</f>
        <v/>
      </c>
      <c r="C74" s="95" t="str">
        <f>IFERROR(IF(INDEX('Open 1'!$A:$F,MATCH('Open 1 Results'!$E74,'Open 1'!$F:$F,0),3)&gt;0,INDEX('Open 1'!$A:$F,MATCH('Open 1 Results'!$E74,'Open 1'!$F:$F,0),3),""),"")</f>
        <v/>
      </c>
      <c r="D74" s="96" t="str">
        <f>IFERROR(IF(AND(SMALL('Open 1'!F:F,L74)&gt;1000,SMALL('Open 1'!F:F,L74)&lt;3000),"nt",IF(SMALL('Open 1'!F:F,L74)&gt;3000,"",SMALL('Open 1'!F:F,L74))),"")</f>
        <v/>
      </c>
      <c r="E74" s="130" t="str">
        <f>IF(D74="nt",IFERROR(SMALL('Open 1'!F:F,L74),""),IF(D74&gt;3000,"",IFERROR(SMALL('Open 1'!F:F,L74),"")))</f>
        <v/>
      </c>
      <c r="G74" s="104" t="str">
        <f t="shared" si="2"/>
        <v/>
      </c>
      <c r="J74" s="186"/>
      <c r="K74" s="139"/>
      <c r="L74" s="68">
        <v>73</v>
      </c>
    </row>
    <row r="75" spans="1:12">
      <c r="A75" s="22" t="str">
        <f>IFERROR(IF(INDEX('Open 1'!$A:$F,MATCH('Open 1 Results'!$E75,'Open 1'!$F:$F,0),1)&gt;0,INDEX('Open 1'!$A:$F,MATCH('Open 1 Results'!$E75,'Open 1'!$F:$F,0),1),""),"")</f>
        <v/>
      </c>
      <c r="B75" s="95" t="str">
        <f>IFERROR(IF(INDEX('Open 1'!$A:$F,MATCH('Open 1 Results'!$E75,'Open 1'!$F:$F,0),2)&gt;0,INDEX('Open 1'!$A:$F,MATCH('Open 1 Results'!$E75,'Open 1'!$F:$F,0),2),""),"")</f>
        <v/>
      </c>
      <c r="C75" s="95" t="str">
        <f>IFERROR(IF(INDEX('Open 1'!$A:$F,MATCH('Open 1 Results'!$E75,'Open 1'!$F:$F,0),3)&gt;0,INDEX('Open 1'!$A:$F,MATCH('Open 1 Results'!$E75,'Open 1'!$F:$F,0),3),""),"")</f>
        <v/>
      </c>
      <c r="D75" s="96" t="str">
        <f>IFERROR(IF(AND(SMALL('Open 1'!F:F,L75)&gt;1000,SMALL('Open 1'!F:F,L75)&lt;3000),"nt",IF(SMALL('Open 1'!F:F,L75)&gt;3000,"",SMALL('Open 1'!F:F,L75))),"")</f>
        <v/>
      </c>
      <c r="E75" s="130" t="str">
        <f>IF(D75="nt",IFERROR(SMALL('Open 1'!F:F,L75),""),IF(D75&gt;3000,"",IFERROR(SMALL('Open 1'!F:F,L75),"")))</f>
        <v/>
      </c>
      <c r="G75" s="104" t="str">
        <f t="shared" si="2"/>
        <v/>
      </c>
      <c r="J75" s="186"/>
      <c r="K75" s="139"/>
      <c r="L75" s="68">
        <v>74</v>
      </c>
    </row>
    <row r="76" spans="1:12">
      <c r="A76" s="22" t="str">
        <f>IFERROR(IF(INDEX('Open 1'!$A:$F,MATCH('Open 1 Results'!$E76,'Open 1'!$F:$F,0),1)&gt;0,INDEX('Open 1'!$A:$F,MATCH('Open 1 Results'!$E76,'Open 1'!$F:$F,0),1),""),"")</f>
        <v/>
      </c>
      <c r="B76" s="95" t="str">
        <f>IFERROR(IF(INDEX('Open 1'!$A:$F,MATCH('Open 1 Results'!$E76,'Open 1'!$F:$F,0),2)&gt;0,INDEX('Open 1'!$A:$F,MATCH('Open 1 Results'!$E76,'Open 1'!$F:$F,0),2),""),"")</f>
        <v/>
      </c>
      <c r="C76" s="95" t="str">
        <f>IFERROR(IF(INDEX('Open 1'!$A:$F,MATCH('Open 1 Results'!$E76,'Open 1'!$F:$F,0),3)&gt;0,INDEX('Open 1'!$A:$F,MATCH('Open 1 Results'!$E76,'Open 1'!$F:$F,0),3),""),"")</f>
        <v/>
      </c>
      <c r="D76" s="96" t="str">
        <f>IFERROR(IF(AND(SMALL('Open 1'!F:F,L76)&gt;1000,SMALL('Open 1'!F:F,L76)&lt;3000),"nt",IF(SMALL('Open 1'!F:F,L76)&gt;3000,"",SMALL('Open 1'!F:F,L76))),"")</f>
        <v/>
      </c>
      <c r="E76" s="130" t="str">
        <f>IF(D76="nt",IFERROR(SMALL('Open 1'!F:F,L76),""),IF(D76&gt;3000,"",IFERROR(SMALL('Open 1'!F:F,L76),"")))</f>
        <v/>
      </c>
      <c r="G76" s="104" t="str">
        <f t="shared" si="2"/>
        <v/>
      </c>
      <c r="J76" s="186"/>
      <c r="K76" s="139"/>
      <c r="L76" s="68">
        <v>75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1'!F:F,L77)&gt;1000,SMALL('Open 1'!F:F,L77)&lt;3000),"nt",IF(SMALL('Open 1'!F:F,L77)&gt;3000,"",SMALL('Open 1'!F:F,L77))),"")</f>
        <v/>
      </c>
      <c r="E77" s="130" t="str">
        <f>IF(D77="nt",IFERROR(SMALL('Open 1'!F:F,L77),""),IF(D77&gt;3000,"",IFERROR(SMALL('Open 1'!F:F,L77),"")))</f>
        <v/>
      </c>
      <c r="G77" s="104" t="str">
        <f t="shared" si="2"/>
        <v/>
      </c>
      <c r="J77" s="186"/>
      <c r="K77" s="139"/>
      <c r="L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1'!F:F,L78)&gt;1000,SMALL('Open 1'!F:F,L78)&lt;3000),"nt",IF(SMALL('Open 1'!F:F,L78)&gt;3000,"",SMALL('Open 1'!F:F,L78))),"")</f>
        <v/>
      </c>
      <c r="E78" s="130" t="str">
        <f>IF(D78="nt",IFERROR(SMALL('Open 1'!F:F,L78),""),IF(D78&gt;3000,"",IFERROR(SMALL('Open 1'!F:F,L78),"")))</f>
        <v/>
      </c>
      <c r="G78" s="104" t="str">
        <f t="shared" si="2"/>
        <v/>
      </c>
      <c r="J78" s="186"/>
      <c r="K78" s="139"/>
      <c r="L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1'!F:F,L79)&gt;1000,SMALL('Open 1'!F:F,L79)&lt;3000),"nt",IF(SMALL('Open 1'!F:F,L79)&gt;3000,"",SMALL('Open 1'!F:F,L79))),"")</f>
        <v/>
      </c>
      <c r="E79" s="130" t="str">
        <f>IF(D79="nt",IFERROR(SMALL('Open 1'!F:F,L79),""),IF(D79&gt;3000,"",IFERROR(SMALL('Open 1'!F:F,L79),"")))</f>
        <v/>
      </c>
      <c r="G79" s="104" t="str">
        <f t="shared" si="2"/>
        <v/>
      </c>
      <c r="J79" s="186"/>
      <c r="K79" s="139"/>
      <c r="L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1'!F:F,L80)&gt;1000,SMALL('Open 1'!F:F,L80)&lt;3000),"nt",IF(SMALL('Open 1'!F:F,L80)&gt;3000,"",SMALL('Open 1'!F:F,L80))),"")</f>
        <v/>
      </c>
      <c r="E80" s="130" t="str">
        <f>IF(D80="nt",IFERROR(SMALL('Open 1'!F:F,L80),""),IF(D80&gt;3000,"",IFERROR(SMALL('Open 1'!F:F,L80),"")))</f>
        <v/>
      </c>
      <c r="G80" s="104" t="str">
        <f t="shared" si="2"/>
        <v/>
      </c>
      <c r="J80" s="186"/>
      <c r="K80" s="139"/>
      <c r="L80" s="68">
        <v>79</v>
      </c>
    </row>
    <row r="81" spans="1:12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1'!F:F,L81)&gt;1000,SMALL('Open 1'!F:F,L81)&lt;3000),"nt",IF(SMALL('Open 1'!F:F,L81)&gt;3000,"",SMALL('Open 1'!F:F,L81))),"")</f>
        <v/>
      </c>
      <c r="E81" s="130" t="str">
        <f>IF(D81="nt",IFERROR(SMALL('Open 1'!F:F,L81),""),IF(D81&gt;3000,"",IFERROR(SMALL('Open 1'!F:F,L81),"")))</f>
        <v/>
      </c>
      <c r="G81" s="104" t="str">
        <f t="shared" si="2"/>
        <v/>
      </c>
      <c r="J81" s="186"/>
      <c r="K81" s="139"/>
      <c r="L81" s="68">
        <v>80</v>
      </c>
    </row>
    <row r="82" spans="1:12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1'!F:F,L82)&gt;1000,SMALL('Open 1'!F:F,L82)&lt;3000),"nt",IF(SMALL('Open 1'!F:F,L82)&gt;3000,"",SMALL('Open 1'!F:F,L82))),"")</f>
        <v/>
      </c>
      <c r="E82" s="130" t="str">
        <f>IF(D82="nt",IFERROR(SMALL('Open 1'!F:F,L82),""),IF(D82&gt;3000,"",IFERROR(SMALL('Open 1'!F:F,L82),"")))</f>
        <v/>
      </c>
      <c r="G82" s="104" t="str">
        <f t="shared" si="2"/>
        <v/>
      </c>
      <c r="J82" s="186"/>
      <c r="K82" s="139"/>
      <c r="L82" s="68">
        <v>81</v>
      </c>
    </row>
    <row r="83" spans="1:12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1'!F:F,L83)&gt;1000,SMALL('Open 1'!F:F,L83)&lt;3000),"nt",IF(SMALL('Open 1'!F:F,L83)&gt;3000,"",SMALL('Open 1'!F:F,L83))),"")</f>
        <v/>
      </c>
      <c r="E83" s="130" t="str">
        <f>IF(D83="nt",IFERROR(SMALL('Open 1'!F:F,L83),""),IF(D83&gt;3000,"",IFERROR(SMALL('Open 1'!F:F,L83),"")))</f>
        <v/>
      </c>
      <c r="G83" s="104" t="str">
        <f t="shared" si="2"/>
        <v/>
      </c>
      <c r="J83" s="186"/>
      <c r="K83" s="139"/>
      <c r="L83" s="68">
        <v>82</v>
      </c>
    </row>
    <row r="84" spans="1:12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1'!F:F,L84)&gt;1000,SMALL('Open 1'!F:F,L84)&lt;3000),"nt",IF(SMALL('Open 1'!F:F,L84)&gt;3000,"",SMALL('Open 1'!F:F,L84))),"")</f>
        <v/>
      </c>
      <c r="E84" s="130" t="str">
        <f>IF(D84="nt",IFERROR(SMALL('Open 1'!F:F,L84),""),IF(D84&gt;3000,"",IFERROR(SMALL('Open 1'!F:F,L84),"")))</f>
        <v/>
      </c>
      <c r="G84" s="104" t="str">
        <f t="shared" si="2"/>
        <v/>
      </c>
      <c r="J84" s="186"/>
      <c r="K84" s="139"/>
      <c r="L84" s="68">
        <v>83</v>
      </c>
    </row>
    <row r="85" spans="1:12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1'!F:F,L85)&gt;1000,SMALL('Open 1'!F:F,L85)&lt;3000),"nt",IF(SMALL('Open 1'!F:F,L85)&gt;3000,"",SMALL('Open 1'!F:F,L85))),"")</f>
        <v/>
      </c>
      <c r="E85" s="130" t="str">
        <f>IF(D85="nt",IFERROR(SMALL('Open 1'!F:F,L85),""),IF(D85&gt;3000,"",IFERROR(SMALL('Open 1'!F:F,L85),"")))</f>
        <v/>
      </c>
      <c r="G85" s="104" t="str">
        <f t="shared" si="2"/>
        <v/>
      </c>
      <c r="J85" s="186"/>
      <c r="K85" s="139"/>
      <c r="L85" s="68">
        <v>84</v>
      </c>
    </row>
    <row r="86" spans="1:12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1'!F:F,L86)&gt;1000,SMALL('Open 1'!F:F,L86)&lt;3000),"nt",IF(SMALL('Open 1'!F:F,L86)&gt;3000,"",SMALL('Open 1'!F:F,L86))),"")</f>
        <v/>
      </c>
      <c r="E86" s="130" t="str">
        <f>IF(D86="nt",IFERROR(SMALL('Open 1'!F:F,L86),""),IF(D86&gt;3000,"",IFERROR(SMALL('Open 1'!F:F,L86),"")))</f>
        <v/>
      </c>
      <c r="G86" s="104" t="str">
        <f t="shared" si="2"/>
        <v/>
      </c>
      <c r="J86" s="186"/>
      <c r="K86" s="139"/>
      <c r="L86" s="68">
        <v>85</v>
      </c>
    </row>
    <row r="87" spans="1:12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1'!F:F,L87)&gt;1000,SMALL('Open 1'!F:F,L87)&lt;3000),"nt",IF(SMALL('Open 1'!F:F,L87)&gt;3000,"",SMALL('Open 1'!F:F,L87))),"")</f>
        <v/>
      </c>
      <c r="E87" s="130" t="str">
        <f>IF(D87="nt",IFERROR(SMALL('Open 1'!F:F,L87),""),IF(D87&gt;3000,"",IFERROR(SMALL('Open 1'!F:F,L87),"")))</f>
        <v/>
      </c>
      <c r="G87" s="104" t="str">
        <f t="shared" si="2"/>
        <v/>
      </c>
      <c r="J87" s="186"/>
      <c r="K87" s="139"/>
      <c r="L87" s="68">
        <v>86</v>
      </c>
    </row>
    <row r="88" spans="1:12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1'!F:F,L88)&gt;1000,SMALL('Open 1'!F:F,L88)&lt;3000),"nt",IF(SMALL('Open 1'!F:F,L88)&gt;3000,"",SMALL('Open 1'!F:F,L88))),"")</f>
        <v/>
      </c>
      <c r="E88" s="130" t="str">
        <f>IF(D88="nt",IFERROR(SMALL('Open 1'!F:F,L88),""),IF(D88&gt;3000,"",IFERROR(SMALL('Open 1'!F:F,L88),"")))</f>
        <v/>
      </c>
      <c r="G88" s="104" t="str">
        <f t="shared" si="2"/>
        <v/>
      </c>
      <c r="J88" s="186"/>
      <c r="K88" s="139"/>
      <c r="L88" s="68">
        <v>87</v>
      </c>
    </row>
    <row r="89" spans="1:12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1'!F:F,L89)&gt;1000,SMALL('Open 1'!F:F,L89)&lt;3000),"nt",IF(SMALL('Open 1'!F:F,L89)&gt;3000,"",SMALL('Open 1'!F:F,L89))),"")</f>
        <v/>
      </c>
      <c r="E89" s="130" t="str">
        <f>IF(D89="nt",IFERROR(SMALL('Open 1'!F:F,L89),""),IF(D89&gt;3000,"",IFERROR(SMALL('Open 1'!F:F,L89),"")))</f>
        <v/>
      </c>
      <c r="G89" s="104" t="str">
        <f t="shared" si="2"/>
        <v/>
      </c>
      <c r="J89" s="186"/>
      <c r="K89" s="139"/>
      <c r="L89" s="68">
        <v>88</v>
      </c>
    </row>
    <row r="90" spans="1:12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1'!F:F,L90)&gt;1000,SMALL('Open 1'!F:F,L90)&lt;3000),"nt",IF(SMALL('Open 1'!F:F,L90)&gt;3000,"",SMALL('Open 1'!F:F,L90))),"")</f>
        <v/>
      </c>
      <c r="E90" s="130" t="str">
        <f>IF(D90="nt",IFERROR(SMALL('Open 1'!F:F,L90),""),IF(D90&gt;3000,"",IFERROR(SMALL('Open 1'!F:F,L90),"")))</f>
        <v/>
      </c>
      <c r="G90" s="104" t="str">
        <f t="shared" si="2"/>
        <v/>
      </c>
      <c r="J90" s="186"/>
      <c r="K90" s="139"/>
      <c r="L90" s="68">
        <v>89</v>
      </c>
    </row>
    <row r="91" spans="1:12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1'!F:F,L91)&gt;1000,SMALL('Open 1'!F:F,L91)&lt;3000),"nt",IF(SMALL('Open 1'!F:F,L91)&gt;3000,"",SMALL('Open 1'!F:F,L91))),"")</f>
        <v/>
      </c>
      <c r="E91" s="130" t="str">
        <f>IF(D91="nt",IFERROR(SMALL('Open 1'!F:F,L91),""),IF(D91&gt;3000,"",IFERROR(SMALL('Open 1'!F:F,L91),"")))</f>
        <v/>
      </c>
      <c r="G91" s="104" t="str">
        <f t="shared" si="2"/>
        <v/>
      </c>
      <c r="J91" s="186"/>
      <c r="K91" s="139"/>
      <c r="L91" s="68">
        <v>90</v>
      </c>
    </row>
    <row r="92" spans="1:12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1'!F:F,L92)&gt;1000,SMALL('Open 1'!F:F,L92)&lt;3000),"nt",IF(SMALL('Open 1'!F:F,L92)&gt;3000,"",SMALL('Open 1'!F:F,L92))),"")</f>
        <v/>
      </c>
      <c r="E92" s="130" t="str">
        <f>IF(D92="nt",IFERROR(SMALL('Open 1'!F:F,L92),""),IF(D92&gt;3000,"",IFERROR(SMALL('Open 1'!F:F,L92),"")))</f>
        <v/>
      </c>
      <c r="G92" s="104" t="str">
        <f t="shared" si="2"/>
        <v/>
      </c>
      <c r="J92" s="186"/>
      <c r="K92" s="139"/>
      <c r="L92" s="68">
        <v>91</v>
      </c>
    </row>
    <row r="93" spans="1:12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1'!F:F,L93)&gt;1000,SMALL('Open 1'!F:F,L93)&lt;3000),"nt",IF(SMALL('Open 1'!F:F,L93)&gt;3000,"",SMALL('Open 1'!F:F,L93))),"")</f>
        <v/>
      </c>
      <c r="E93" s="130" t="str">
        <f>IF(D93="nt",IFERROR(SMALL('Open 1'!F:F,L93),""),IF(D93&gt;3000,"",IFERROR(SMALL('Open 1'!F:F,L93),"")))</f>
        <v/>
      </c>
      <c r="G93" s="104" t="str">
        <f t="shared" si="2"/>
        <v/>
      </c>
      <c r="J93" s="186"/>
      <c r="K93" s="139"/>
      <c r="L93" s="68">
        <v>92</v>
      </c>
    </row>
    <row r="94" spans="1:12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1'!F:F,L94)&gt;1000,SMALL('Open 1'!F:F,L94)&lt;3000),"nt",IF(SMALL('Open 1'!F:F,L94)&gt;3000,"",SMALL('Open 1'!F:F,L94))),"")</f>
        <v/>
      </c>
      <c r="E94" s="130" t="str">
        <f>IF(D94="nt",IFERROR(SMALL('Open 1'!F:F,L94),""),IF(D94&gt;3000,"",IFERROR(SMALL('Open 1'!F:F,L94),"")))</f>
        <v/>
      </c>
      <c r="G94" s="104" t="str">
        <f t="shared" si="2"/>
        <v/>
      </c>
      <c r="J94" s="186"/>
      <c r="K94" s="139"/>
      <c r="L94" s="68">
        <v>93</v>
      </c>
    </row>
    <row r="95" spans="1:12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1'!F:F,L95)&gt;1000,SMALL('Open 1'!F:F,L95)&lt;3000),"nt",IF(SMALL('Open 1'!F:F,L95)&gt;3000,"",SMALL('Open 1'!F:F,L95))),"")</f>
        <v/>
      </c>
      <c r="E95" s="130" t="str">
        <f>IF(D95="nt",IFERROR(SMALL('Open 1'!F:F,L95),""),IF(D95&gt;3000,"",IFERROR(SMALL('Open 1'!F:F,L95),"")))</f>
        <v/>
      </c>
      <c r="G95" s="104" t="str">
        <f t="shared" si="2"/>
        <v/>
      </c>
      <c r="J95" s="186"/>
      <c r="K95" s="139"/>
      <c r="L95" s="68">
        <v>94</v>
      </c>
    </row>
    <row r="96" spans="1:12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1'!F:F,L96)&gt;1000,SMALL('Open 1'!F:F,L96)&lt;3000),"nt",IF(SMALL('Open 1'!F:F,L96)&gt;3000,"",SMALL('Open 1'!F:F,L96))),"")</f>
        <v/>
      </c>
      <c r="E96" s="130" t="str">
        <f>IF(D96="nt",IFERROR(SMALL('Open 1'!F:F,L96),""),IF(D96&gt;3000,"",IFERROR(SMALL('Open 1'!F:F,L96),"")))</f>
        <v/>
      </c>
      <c r="G96" s="104" t="str">
        <f t="shared" si="2"/>
        <v/>
      </c>
      <c r="J96" s="186"/>
      <c r="K96" s="139"/>
      <c r="L96" s="68">
        <v>95</v>
      </c>
    </row>
    <row r="97" spans="1:12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1'!F:F,L97)&gt;1000,SMALL('Open 1'!F:F,L97)&lt;3000),"nt",IF(SMALL('Open 1'!F:F,L97)&gt;3000,"",SMALL('Open 1'!F:F,L97))),"")</f>
        <v/>
      </c>
      <c r="E97" s="130" t="str">
        <f>IF(D97="nt",IFERROR(SMALL('Open 1'!F:F,L97),""),IF(D97&gt;3000,"",IFERROR(SMALL('Open 1'!F:F,L97),"")))</f>
        <v/>
      </c>
      <c r="G97" s="104" t="str">
        <f t="shared" si="2"/>
        <v/>
      </c>
      <c r="J97" s="186"/>
      <c r="K97" s="139"/>
      <c r="L97" s="68">
        <v>96</v>
      </c>
    </row>
    <row r="98" spans="1:12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1'!F:F,L98)&gt;1000,SMALL('Open 1'!F:F,L98)&lt;3000),"nt",IF(SMALL('Open 1'!F:F,L98)&gt;3000,"",SMALL('Open 1'!F:F,L98))),"")</f>
        <v/>
      </c>
      <c r="E98" s="130" t="str">
        <f>IF(D98="nt",IFERROR(SMALL('Open 1'!F:F,L98),""),IF(D98&gt;3000,"",IFERROR(SMALL('Open 1'!F:F,L98),"")))</f>
        <v/>
      </c>
      <c r="G98" s="104" t="str">
        <f t="shared" si="2"/>
        <v/>
      </c>
      <c r="J98" s="186"/>
      <c r="K98" s="139"/>
      <c r="L98" s="68">
        <v>97</v>
      </c>
    </row>
    <row r="99" spans="1:12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1'!F:F,L99)&gt;1000,SMALL('Open 1'!F:F,L99)&lt;3000),"nt",IF(SMALL('Open 1'!F:F,L99)&gt;3000,"",SMALL('Open 1'!F:F,L99))),"")</f>
        <v/>
      </c>
      <c r="E99" s="130" t="str">
        <f>IF(D99="nt",IFERROR(SMALL('Open 1'!F:F,L99),""),IF(D99&gt;3000,"",IFERROR(SMALL('Open 1'!F:F,L99),"")))</f>
        <v/>
      </c>
      <c r="G99" s="104" t="str">
        <f t="shared" si="2"/>
        <v/>
      </c>
      <c r="J99" s="186"/>
      <c r="K99" s="139"/>
      <c r="L99" s="68">
        <v>98</v>
      </c>
    </row>
    <row r="100" spans="1:12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1'!F:F,L100)&gt;1000,SMALL('Open 1'!F:F,L100)&lt;3000),"nt",IF(SMALL('Open 1'!F:F,L100)&gt;3000,"",SMALL('Open 1'!F:F,L100))),"")</f>
        <v/>
      </c>
      <c r="E100" s="130" t="str">
        <f>IF(D100="nt",IFERROR(SMALL('Open 1'!F:F,L100),""),IF(D100&gt;3000,"",IFERROR(SMALL('Open 1'!F:F,L100),"")))</f>
        <v/>
      </c>
      <c r="G100" s="104" t="str">
        <f t="shared" si="2"/>
        <v/>
      </c>
      <c r="J100" s="186"/>
      <c r="K100" s="139"/>
      <c r="L100" s="68">
        <v>99</v>
      </c>
    </row>
    <row r="101" spans="1:12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1'!F:F,L101)&gt;1000,SMALL('Open 1'!F:F,L101)&lt;3000),"nt",IF(SMALL('Open 1'!F:F,L101)&gt;3000,"",SMALL('Open 1'!F:F,L101))),"")</f>
        <v/>
      </c>
      <c r="E101" s="130" t="str">
        <f>IF(D101="nt",IFERROR(SMALL('Open 1'!F:F,L101),""),IF(D101&gt;3000,"",IFERROR(SMALL('Open 1'!F:F,L101),"")))</f>
        <v/>
      </c>
      <c r="G101" s="104" t="str">
        <f t="shared" si="2"/>
        <v/>
      </c>
      <c r="J101" s="186"/>
      <c r="K101" s="139"/>
      <c r="L101" s="68">
        <v>100</v>
      </c>
    </row>
    <row r="102" spans="1:12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1'!F:F,L102)&gt;1000,SMALL('Open 1'!F:F,L102)&lt;3000),"nt",IF(SMALL('Open 1'!F:F,L102)&gt;3000,"",SMALL('Open 1'!F:F,L102))),"")</f>
        <v/>
      </c>
      <c r="E102" s="130" t="str">
        <f>IF(D102="nt",IFERROR(SMALL('Open 1'!F:F,L102),""),IF(D102&gt;3000,"",IFERROR(SMALL('Open 1'!F:F,L102),"")))</f>
        <v/>
      </c>
      <c r="G102" s="104" t="str">
        <f t="shared" si="2"/>
        <v/>
      </c>
      <c r="J102" s="186"/>
      <c r="K102" s="139"/>
      <c r="L102" s="68">
        <v>101</v>
      </c>
    </row>
    <row r="103" spans="1:12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1'!F:F,L103)&gt;1000,SMALL('Open 1'!F:F,L103)&lt;3000),"nt",IF(SMALL('Open 1'!F:F,L103)&gt;3000,"",SMALL('Open 1'!F:F,L103))),"")</f>
        <v/>
      </c>
      <c r="E103" s="130" t="str">
        <f>IF(D103="nt",IFERROR(SMALL('Open 1'!F:F,L103),""),IF(D103&gt;3000,"",IFERROR(SMALL('Open 1'!F:F,L103),"")))</f>
        <v/>
      </c>
      <c r="G103" s="104" t="str">
        <f t="shared" si="2"/>
        <v/>
      </c>
      <c r="J103" s="186"/>
      <c r="K103" s="139"/>
      <c r="L103" s="68">
        <v>102</v>
      </c>
    </row>
    <row r="104" spans="1:12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1'!F:F,L104)&gt;1000,SMALL('Open 1'!F:F,L104)&lt;3000),"nt",IF(SMALL('Open 1'!F:F,L104)&gt;3000,"",SMALL('Open 1'!F:F,L104))),"")</f>
        <v/>
      </c>
      <c r="E104" s="130" t="str">
        <f>IF(D104="nt",IFERROR(SMALL('Open 1'!F:F,L104),""),IF(D104&gt;3000,"",IFERROR(SMALL('Open 1'!F:F,L104),"")))</f>
        <v/>
      </c>
      <c r="G104" s="104" t="str">
        <f t="shared" si="2"/>
        <v/>
      </c>
      <c r="J104" s="186"/>
      <c r="K104" s="139"/>
      <c r="L104" s="68">
        <v>103</v>
      </c>
    </row>
    <row r="105" spans="1:12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1'!F:F,L105)&gt;1000,SMALL('Open 1'!F:F,L105)&lt;3000),"nt",IF(SMALL('Open 1'!F:F,L105)&gt;3000,"",SMALL('Open 1'!F:F,L105))),"")</f>
        <v/>
      </c>
      <c r="E105" s="130" t="str">
        <f>IF(D105="nt",IFERROR(SMALL('Open 1'!F:F,L105),""),IF(D105&gt;3000,"",IFERROR(SMALL('Open 1'!F:F,L105),"")))</f>
        <v/>
      </c>
      <c r="G105" s="104" t="str">
        <f t="shared" si="2"/>
        <v/>
      </c>
      <c r="J105" s="186"/>
      <c r="K105" s="139"/>
      <c r="L105" s="68">
        <v>104</v>
      </c>
    </row>
    <row r="106" spans="1:12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1'!F:F,L106)&gt;1000,SMALL('Open 1'!F:F,L106)&lt;3000),"nt",IF(SMALL('Open 1'!F:F,L106)&gt;3000,"",SMALL('Open 1'!F:F,L106))),"")</f>
        <v/>
      </c>
      <c r="E106" s="130" t="str">
        <f>IF(D106="nt",IFERROR(SMALL('Open 1'!F:F,L106),""),IF(D106&gt;3000,"",IFERROR(SMALL('Open 1'!F:F,L106),"")))</f>
        <v/>
      </c>
      <c r="G106" s="104" t="str">
        <f>IFERROR(VLOOKUP(D106,$H$3:$I$7,2,FALSE),"")</f>
        <v/>
      </c>
      <c r="J106" s="186"/>
      <c r="K106" s="139"/>
      <c r="L106" s="68">
        <v>105</v>
      </c>
    </row>
    <row r="107" spans="1:12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1'!F:F,L107)&gt;1000,SMALL('Open 1'!F:F,L107)&lt;3000),"nt",IF(SMALL('Open 1'!F:F,L107)&gt;3000,"",SMALL('Open 1'!F:F,L107))),"")</f>
        <v/>
      </c>
      <c r="E107" s="130" t="str">
        <f>IF(D107="nt",IFERROR(SMALL('Open 1'!F:F,L107),""),IF(D107&gt;3000,"",IFERROR(SMALL('Open 1'!F:F,L107),"")))</f>
        <v/>
      </c>
      <c r="G107" s="104" t="str">
        <f t="shared" si="2"/>
        <v/>
      </c>
      <c r="J107" s="186"/>
      <c r="K107" s="139"/>
      <c r="L107" s="68">
        <v>106</v>
      </c>
    </row>
    <row r="108" spans="1:12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1'!F:F,L108)&gt;1000,SMALL('Open 1'!F:F,L108)&lt;3000),"nt",IF(SMALL('Open 1'!F:F,L108)&gt;3000,"",SMALL('Open 1'!F:F,L108))),"")</f>
        <v/>
      </c>
      <c r="E108" s="130" t="str">
        <f>IF(D108="nt",IFERROR(SMALL('Open 1'!F:F,L108),""),IF(D108&gt;3000,"",IFERROR(SMALL('Open 1'!F:F,L108),"")))</f>
        <v/>
      </c>
      <c r="G108" s="104" t="str">
        <f t="shared" si="2"/>
        <v/>
      </c>
      <c r="J108" s="186"/>
      <c r="K108" s="139"/>
      <c r="L108" s="68">
        <v>107</v>
      </c>
    </row>
    <row r="109" spans="1:12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1'!F:F,L109)&gt;1000,SMALL('Open 1'!F:F,L109)&lt;3000),"nt",IF(SMALL('Open 1'!F:F,L109)&gt;3000,"",SMALL('Open 1'!F:F,L109))),"")</f>
        <v/>
      </c>
      <c r="E109" s="130" t="str">
        <f>IF(D109="nt",IFERROR(SMALL('Open 1'!F:F,L109),""),IF(D109&gt;3000,"",IFERROR(SMALL('Open 1'!F:F,L109),"")))</f>
        <v/>
      </c>
      <c r="G109" s="104" t="str">
        <f t="shared" si="2"/>
        <v/>
      </c>
      <c r="J109" s="186"/>
      <c r="K109" s="139"/>
      <c r="L109" s="68">
        <v>108</v>
      </c>
    </row>
    <row r="110" spans="1:12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1'!F:F,L110)&gt;1000,SMALL('Open 1'!F:F,L110)&lt;3000),"nt",IF(SMALL('Open 1'!F:F,L110)&gt;3000,"",SMALL('Open 1'!F:F,L110))),"")</f>
        <v/>
      </c>
      <c r="E110" s="130" t="str">
        <f>IF(D110="nt",IFERROR(SMALL('Open 1'!F:F,L110),""),IF(D110&gt;3000,"",IFERROR(SMALL('Open 1'!F:F,L110),"")))</f>
        <v/>
      </c>
      <c r="G110" s="104" t="str">
        <f t="shared" si="2"/>
        <v/>
      </c>
      <c r="J110" s="186"/>
      <c r="K110" s="139"/>
      <c r="L110" s="68">
        <v>109</v>
      </c>
    </row>
    <row r="111" spans="1:12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1'!F:F,L111)&gt;1000,SMALL('Open 1'!F:F,L111)&lt;3000),"nt",IF(SMALL('Open 1'!F:F,L111)&gt;3000,"",SMALL('Open 1'!F:F,L111))),"")</f>
        <v/>
      </c>
      <c r="E111" s="130" t="str">
        <f>IF(D111="nt",IFERROR(SMALL('Open 1'!F:F,L111),""),IF(D111&gt;3000,"",IFERROR(SMALL('Open 1'!F:F,L111),"")))</f>
        <v/>
      </c>
      <c r="G111" s="104" t="str">
        <f t="shared" si="2"/>
        <v/>
      </c>
      <c r="J111" s="186"/>
      <c r="K111" s="139"/>
      <c r="L111" s="68">
        <v>110</v>
      </c>
    </row>
    <row r="112" spans="1:12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1'!F:F,L112)&gt;1000,SMALL('Open 1'!F:F,L112)&lt;3000),"nt",IF(SMALL('Open 1'!F:F,L112)&gt;3000,"",SMALL('Open 1'!F:F,L112))),"")</f>
        <v/>
      </c>
      <c r="E112" s="130" t="str">
        <f>IF(D112="nt",IFERROR(SMALL('Open 1'!F:F,L112),""),IF(D112&gt;3000,"",IFERROR(SMALL('Open 1'!F:F,L112),"")))</f>
        <v/>
      </c>
      <c r="G112" s="104" t="str">
        <f t="shared" si="2"/>
        <v/>
      </c>
      <c r="J112" s="186"/>
      <c r="K112" s="139"/>
      <c r="L112" s="68">
        <v>111</v>
      </c>
    </row>
    <row r="113" spans="1:12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1'!F:F,L113)&gt;1000,SMALL('Open 1'!F:F,L113)&lt;3000),"nt",IF(SMALL('Open 1'!F:F,L113)&gt;3000,"",SMALL('Open 1'!F:F,L113))),"")</f>
        <v/>
      </c>
      <c r="E113" s="130" t="str">
        <f>IF(D113="nt",IFERROR(SMALL('Open 1'!F:F,L113),""),IF(D113&gt;3000,"",IFERROR(SMALL('Open 1'!F:F,L113),"")))</f>
        <v/>
      </c>
      <c r="G113" s="104" t="str">
        <f t="shared" si="2"/>
        <v/>
      </c>
      <c r="J113" s="186"/>
      <c r="K113" s="139"/>
      <c r="L113" s="68">
        <v>112</v>
      </c>
    </row>
    <row r="114" spans="1:12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1'!F:F,L114)&gt;1000,SMALL('Open 1'!F:F,L114)&lt;3000),"nt",IF(SMALL('Open 1'!F:F,L114)&gt;3000,"",SMALL('Open 1'!F:F,L114))),"")</f>
        <v/>
      </c>
      <c r="E114" s="130" t="str">
        <f>IF(D114="nt",IFERROR(SMALL('Open 1'!F:F,L114),""),IF(D114&gt;3000,"",IFERROR(SMALL('Open 1'!F:F,L114),"")))</f>
        <v/>
      </c>
      <c r="G114" s="104" t="str">
        <f t="shared" si="2"/>
        <v/>
      </c>
      <c r="J114" s="186"/>
      <c r="K114" s="139"/>
      <c r="L114" s="68">
        <v>113</v>
      </c>
    </row>
    <row r="115" spans="1:12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1'!F:F,L115)&gt;1000,SMALL('Open 1'!F:F,L115)&lt;3000),"nt",IF(SMALL('Open 1'!F:F,L115)&gt;3000,"",SMALL('Open 1'!F:F,L115))),"")</f>
        <v/>
      </c>
      <c r="E115" s="130" t="str">
        <f>IF(D115="nt",IFERROR(SMALL('Open 1'!F:F,L115),""),IF(D115&gt;3000,"",IFERROR(SMALL('Open 1'!F:F,L115),"")))</f>
        <v/>
      </c>
      <c r="G115" s="104" t="str">
        <f t="shared" si="2"/>
        <v/>
      </c>
      <c r="J115" s="186"/>
      <c r="K115" s="139"/>
      <c r="L115" s="68">
        <v>114</v>
      </c>
    </row>
    <row r="116" spans="1:12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1'!F:F,L116)&gt;1000,SMALL('Open 1'!F:F,L116)&lt;3000),"nt",IF(SMALL('Open 1'!F:F,L116)&gt;3000,"",SMALL('Open 1'!F:F,L116))),"")</f>
        <v/>
      </c>
      <c r="E116" s="130" t="str">
        <f>IF(D116="nt",IFERROR(SMALL('Open 1'!F:F,L116),""),IF(D116&gt;3000,"",IFERROR(SMALL('Open 1'!F:F,L116),"")))</f>
        <v/>
      </c>
      <c r="G116" s="104" t="str">
        <f t="shared" si="2"/>
        <v/>
      </c>
      <c r="J116" s="186"/>
      <c r="K116" s="139"/>
      <c r="L116" s="68">
        <v>115</v>
      </c>
    </row>
    <row r="117" spans="1:12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1'!F:F,L117)&gt;1000,SMALL('Open 1'!F:F,L117)&lt;3000),"nt",IF(SMALL('Open 1'!F:F,L117)&gt;3000,"",SMALL('Open 1'!F:F,L117))),"")</f>
        <v/>
      </c>
      <c r="E117" s="130" t="str">
        <f>IF(D117="nt",IFERROR(SMALL('Open 1'!F:F,L117),""),IF(D117&gt;3000,"",IFERROR(SMALL('Open 1'!F:F,L117),"")))</f>
        <v/>
      </c>
      <c r="G117" s="104" t="str">
        <f t="shared" si="2"/>
        <v/>
      </c>
      <c r="J117" s="186"/>
      <c r="K117" s="139"/>
      <c r="L117" s="68">
        <v>116</v>
      </c>
    </row>
    <row r="118" spans="1:12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1'!F:F,L118)&gt;1000,SMALL('Open 1'!F:F,L118)&lt;3000),"nt",IF(SMALL('Open 1'!F:F,L118)&gt;3000,"",SMALL('Open 1'!F:F,L118))),"")</f>
        <v/>
      </c>
      <c r="E118" s="130" t="str">
        <f>IF(D118="nt",IFERROR(SMALL('Open 1'!F:F,L118),""),IF(D118&gt;3000,"",IFERROR(SMALL('Open 1'!F:F,L118),"")))</f>
        <v/>
      </c>
      <c r="G118" s="104" t="str">
        <f t="shared" si="2"/>
        <v/>
      </c>
      <c r="J118" s="186"/>
      <c r="K118" s="139"/>
      <c r="L118" s="68">
        <v>117</v>
      </c>
    </row>
    <row r="119" spans="1:12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1'!F:F,L119)&gt;1000,SMALL('Open 1'!F:F,L119)&lt;3000),"nt",IF(SMALL('Open 1'!F:F,L119)&gt;3000,"",SMALL('Open 1'!F:F,L119))),"")</f>
        <v/>
      </c>
      <c r="E119" s="130" t="str">
        <f>IF(D119="nt",IFERROR(SMALL('Open 1'!F:F,L119),""),IF(D119&gt;3000,"",IFERROR(SMALL('Open 1'!F:F,L119),"")))</f>
        <v/>
      </c>
      <c r="G119" s="104" t="str">
        <f t="shared" si="2"/>
        <v/>
      </c>
      <c r="J119" s="186"/>
      <c r="K119" s="139"/>
      <c r="L119" s="68">
        <v>118</v>
      </c>
    </row>
    <row r="120" spans="1:12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1'!F:F,L120)&gt;1000,SMALL('Open 1'!F:F,L120)&lt;3000),"nt",IF(SMALL('Open 1'!F:F,L120)&gt;3000,"",SMALL('Open 1'!F:F,L120))),"")</f>
        <v/>
      </c>
      <c r="E120" s="130" t="str">
        <f>IF(D120="nt",IFERROR(SMALL('Open 1'!F:F,L120),""),IF(D120&gt;3000,"",IFERROR(SMALL('Open 1'!F:F,L120),"")))</f>
        <v/>
      </c>
      <c r="G120" s="104" t="str">
        <f t="shared" si="2"/>
        <v/>
      </c>
      <c r="J120" s="186"/>
      <c r="K120" s="139"/>
      <c r="L120" s="68">
        <v>119</v>
      </c>
    </row>
    <row r="121" spans="1:12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1'!F:F,L121)&gt;1000,SMALL('Open 1'!F:F,L121)&lt;3000),"nt",IF(SMALL('Open 1'!F:F,L121)&gt;3000,"",SMALL('Open 1'!F:F,L121))),"")</f>
        <v/>
      </c>
      <c r="E121" s="130" t="str">
        <f>IF(D121="nt",IFERROR(SMALL('Open 1'!F:F,L121),""),IF(D121&gt;3000,"",IFERROR(SMALL('Open 1'!F:F,L121),"")))</f>
        <v/>
      </c>
      <c r="G121" s="104" t="str">
        <f t="shared" si="2"/>
        <v/>
      </c>
      <c r="J121" s="186"/>
      <c r="K121" s="139"/>
      <c r="L121" s="68">
        <v>120</v>
      </c>
    </row>
    <row r="122" spans="1:12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1'!F:F,L122)&gt;1000,SMALL('Open 1'!F:F,L122)&lt;3000),"nt",IF(SMALL('Open 1'!F:F,L122)&gt;3000,"",SMALL('Open 1'!F:F,L122))),"")</f>
        <v/>
      </c>
      <c r="E122" s="130" t="str">
        <f>IF(D122="nt",IFERROR(SMALL('Open 1'!F:F,L122),""),IF(D122&gt;3000,"",IFERROR(SMALL('Open 1'!F:F,L122),"")))</f>
        <v/>
      </c>
      <c r="G122" s="104" t="str">
        <f t="shared" si="2"/>
        <v/>
      </c>
      <c r="J122" s="186"/>
      <c r="K122" s="139"/>
      <c r="L122" s="68">
        <v>121</v>
      </c>
    </row>
    <row r="123" spans="1:12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1'!F:F,L123)&gt;1000,SMALL('Open 1'!F:F,L123)&lt;3000),"nt",IF(SMALL('Open 1'!F:F,L123)&gt;3000,"",SMALL('Open 1'!F:F,L123))),"")</f>
        <v/>
      </c>
      <c r="E123" s="130" t="str">
        <f>IF(D123="nt",IFERROR(SMALL('Open 1'!F:F,L123),""),IF(D123&gt;3000,"",IFERROR(SMALL('Open 1'!F:F,L123),"")))</f>
        <v/>
      </c>
      <c r="G123" s="104" t="str">
        <f t="shared" si="2"/>
        <v/>
      </c>
      <c r="J123" s="186"/>
      <c r="K123" s="139"/>
      <c r="L123" s="68">
        <v>122</v>
      </c>
    </row>
    <row r="124" spans="1:12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1'!F:F,L124)&gt;1000,SMALL('Open 1'!F:F,L124)&lt;3000),"nt",IF(SMALL('Open 1'!F:F,L124)&gt;3000,"",SMALL('Open 1'!F:F,L124))),"")</f>
        <v/>
      </c>
      <c r="E124" s="130" t="str">
        <f>IF(D124="nt",IFERROR(SMALL('Open 1'!F:F,L124),""),IF(D124&gt;3000,"",IFERROR(SMALL('Open 1'!F:F,L124),"")))</f>
        <v/>
      </c>
      <c r="G124" s="104" t="str">
        <f t="shared" si="2"/>
        <v/>
      </c>
      <c r="J124" s="186"/>
      <c r="K124" s="139"/>
      <c r="L124" s="68">
        <v>123</v>
      </c>
    </row>
    <row r="125" spans="1:12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1'!F:F,L125)&gt;1000,SMALL('Open 1'!F:F,L125)&lt;3000),"nt",IF(SMALL('Open 1'!F:F,L125)&gt;3000,"",SMALL('Open 1'!F:F,L125))),"")</f>
        <v/>
      </c>
      <c r="E125" s="130" t="str">
        <f>IF(D125="nt",IFERROR(SMALL('Open 1'!F:F,L125),""),IF(D125&gt;3000,"",IFERROR(SMALL('Open 1'!F:F,L125),"")))</f>
        <v/>
      </c>
      <c r="G125" s="104" t="str">
        <f t="shared" si="2"/>
        <v/>
      </c>
      <c r="J125" s="186"/>
      <c r="K125" s="139"/>
      <c r="L125" s="68">
        <v>124</v>
      </c>
    </row>
    <row r="126" spans="1:12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1'!F:F,L126)&gt;1000,SMALL('Open 1'!F:F,L126)&lt;3000),"nt",IF(SMALL('Open 1'!F:F,L126)&gt;3000,"",SMALL('Open 1'!F:F,L126))),"")</f>
        <v/>
      </c>
      <c r="E126" s="130" t="str">
        <f>IF(D126="nt",IFERROR(SMALL('Open 1'!F:F,L126),""),IF(D126&gt;3000,"",IFERROR(SMALL('Open 1'!F:F,L126),"")))</f>
        <v/>
      </c>
      <c r="G126" s="104" t="str">
        <f t="shared" si="2"/>
        <v/>
      </c>
      <c r="J126" s="186"/>
      <c r="K126" s="139"/>
      <c r="L126" s="68">
        <v>125</v>
      </c>
    </row>
    <row r="127" spans="1:12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1'!F:F,L127)&gt;1000,SMALL('Open 1'!F:F,L127)&lt;3000),"nt",IF(SMALL('Open 1'!F:F,L127)&gt;3000,"",SMALL('Open 1'!F:F,L127))),"")</f>
        <v/>
      </c>
      <c r="E127" s="130" t="str">
        <f>IF(D127="nt",IFERROR(SMALL('Open 1'!F:F,L127),""),IF(D127&gt;3000,"",IFERROR(SMALL('Open 1'!F:F,L127),"")))</f>
        <v/>
      </c>
      <c r="G127" s="104" t="str">
        <f t="shared" si="2"/>
        <v/>
      </c>
      <c r="J127" s="186"/>
      <c r="K127" s="139"/>
      <c r="L127" s="68">
        <v>126</v>
      </c>
    </row>
    <row r="128" spans="1:12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1'!F:F,L128)&gt;1000,SMALL('Open 1'!F:F,L128)&lt;3000),"nt",IF(SMALL('Open 1'!F:F,L128)&gt;3000,"",SMALL('Open 1'!F:F,L128))),"")</f>
        <v/>
      </c>
      <c r="E128" s="130" t="str">
        <f>IF(D128="nt",IFERROR(SMALL('Open 1'!F:F,L128),""),IF(D128&gt;3000,"",IFERROR(SMALL('Open 1'!F:F,L128),"")))</f>
        <v/>
      </c>
      <c r="G128" s="104" t="str">
        <f t="shared" si="2"/>
        <v/>
      </c>
      <c r="J128" s="186"/>
      <c r="K128" s="139"/>
      <c r="L128" s="68">
        <v>127</v>
      </c>
    </row>
    <row r="129" spans="1:12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1'!F:F,L129)&gt;1000,SMALL('Open 1'!F:F,L129)&lt;3000),"nt",IF(SMALL('Open 1'!F:F,L129)&gt;3000,"",SMALL('Open 1'!F:F,L129))),"")</f>
        <v/>
      </c>
      <c r="E129" s="130" t="str">
        <f>IF(D129="nt",IFERROR(SMALL('Open 1'!F:F,L129),""),IF(D129&gt;3000,"",IFERROR(SMALL('Open 1'!F:F,L129),"")))</f>
        <v/>
      </c>
      <c r="G129" s="104" t="str">
        <f t="shared" si="2"/>
        <v/>
      </c>
      <c r="J129" s="186"/>
      <c r="K129" s="139"/>
      <c r="L129" s="68">
        <v>128</v>
      </c>
    </row>
    <row r="130" spans="1:12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1'!F:F,L130)&gt;1000,SMALL('Open 1'!F:F,L130)&lt;3000),"nt",IF(SMALL('Open 1'!F:F,L130)&gt;3000,"",SMALL('Open 1'!F:F,L130))),"")</f>
        <v/>
      </c>
      <c r="E130" s="130" t="str">
        <f>IF(D130="nt",IFERROR(SMALL('Open 1'!F:F,L130),""),IF(D130&gt;3000,"",IFERROR(SMALL('Open 1'!F:F,L130),"")))</f>
        <v/>
      </c>
      <c r="G130" s="104" t="str">
        <f t="shared" si="2"/>
        <v/>
      </c>
      <c r="J130" s="186"/>
      <c r="K130" s="139"/>
      <c r="L130" s="68">
        <v>129</v>
      </c>
    </row>
    <row r="131" spans="1:12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1'!F:F,L131)&gt;1000,SMALL('Open 1'!F:F,L131)&lt;3000),"nt",IF(SMALL('Open 1'!F:F,L131)&gt;3000,"",SMALL('Open 1'!F:F,L131))),"")</f>
        <v/>
      </c>
      <c r="E131" s="130" t="str">
        <f>IF(D131="nt",IFERROR(SMALL('Open 1'!F:F,L131),""),IF(D131&gt;3000,"",IFERROR(SMALL('Open 1'!F:F,L131),"")))</f>
        <v/>
      </c>
      <c r="G131" s="104" t="str">
        <f t="shared" ref="G131:G194" si="3">IFERROR(VLOOKUP(D131,$H$3:$I$7,2,FALSE),"")</f>
        <v/>
      </c>
      <c r="J131" s="186"/>
      <c r="K131" s="139"/>
      <c r="L131" s="68">
        <v>130</v>
      </c>
    </row>
    <row r="132" spans="1:12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1'!F:F,L132)&gt;1000,SMALL('Open 1'!F:F,L132)&lt;3000),"nt",IF(SMALL('Open 1'!F:F,L132)&gt;3000,"",SMALL('Open 1'!F:F,L132))),"")</f>
        <v/>
      </c>
      <c r="E132" s="130" t="str">
        <f>IF(D132="nt",IFERROR(SMALL('Open 1'!F:F,L132),""),IF(D132&gt;3000,"",IFERROR(SMALL('Open 1'!F:F,L132),"")))</f>
        <v/>
      </c>
      <c r="G132" s="104" t="str">
        <f t="shared" si="3"/>
        <v/>
      </c>
      <c r="J132" s="186"/>
      <c r="K132" s="139"/>
      <c r="L132" s="68">
        <v>131</v>
      </c>
    </row>
    <row r="133" spans="1:12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1'!F:F,L133)&gt;1000,SMALL('Open 1'!F:F,L133)&lt;3000),"nt",IF(SMALL('Open 1'!F:F,L133)&gt;3000,"",SMALL('Open 1'!F:F,L133))),"")</f>
        <v/>
      </c>
      <c r="E133" s="130" t="str">
        <f>IF(D133="nt",IFERROR(SMALL('Open 1'!F:F,L133),""),IF(D133&gt;3000,"",IFERROR(SMALL('Open 1'!F:F,L133),"")))</f>
        <v/>
      </c>
      <c r="G133" s="104" t="str">
        <f t="shared" si="3"/>
        <v/>
      </c>
      <c r="J133" s="186"/>
      <c r="K133" s="139"/>
      <c r="L133" s="68">
        <v>132</v>
      </c>
    </row>
    <row r="134" spans="1:12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1'!F:F,L134)&gt;1000,SMALL('Open 1'!F:F,L134)&lt;3000),"nt",IF(SMALL('Open 1'!F:F,L134)&gt;3000,"",SMALL('Open 1'!F:F,L134))),"")</f>
        <v/>
      </c>
      <c r="E134" s="130" t="str">
        <f>IF(D134="nt",IFERROR(SMALL('Open 1'!F:F,L134),""),IF(D134&gt;3000,"",IFERROR(SMALL('Open 1'!F:F,L134),"")))</f>
        <v/>
      </c>
      <c r="G134" s="104" t="str">
        <f t="shared" si="3"/>
        <v/>
      </c>
      <c r="J134" s="186"/>
      <c r="K134" s="139"/>
      <c r="L134" s="68">
        <v>133</v>
      </c>
    </row>
    <row r="135" spans="1:12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1'!F:F,L135)&gt;1000,SMALL('Open 1'!F:F,L135)&lt;3000),"nt",IF(SMALL('Open 1'!F:F,L135)&gt;3000,"",SMALL('Open 1'!F:F,L135))),"")</f>
        <v/>
      </c>
      <c r="E135" s="130" t="str">
        <f>IF(D135="nt",IFERROR(SMALL('Open 1'!F:F,L135),""),IF(D135&gt;3000,"",IFERROR(SMALL('Open 1'!F:F,L135),"")))</f>
        <v/>
      </c>
      <c r="G135" s="104" t="str">
        <f t="shared" si="3"/>
        <v/>
      </c>
      <c r="J135" s="186"/>
      <c r="K135" s="139"/>
      <c r="L135" s="68">
        <v>134</v>
      </c>
    </row>
    <row r="136" spans="1:12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1'!F:F,L136)&gt;1000,SMALL('Open 1'!F:F,L136)&lt;3000),"nt",IF(SMALL('Open 1'!F:F,L136)&gt;3000,"",SMALL('Open 1'!F:F,L136))),"")</f>
        <v/>
      </c>
      <c r="E136" s="130" t="str">
        <f>IF(D136="nt",IFERROR(SMALL('Open 1'!F:F,L136),""),IF(D136&gt;3000,"",IFERROR(SMALL('Open 1'!F:F,L136),"")))</f>
        <v/>
      </c>
      <c r="G136" s="104" t="str">
        <f t="shared" si="3"/>
        <v/>
      </c>
      <c r="J136" s="186"/>
      <c r="K136" s="139"/>
      <c r="L136" s="68">
        <v>135</v>
      </c>
    </row>
    <row r="137" spans="1:12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1'!F:F,L137)&gt;1000,SMALL('Open 1'!F:F,L137)&lt;3000),"nt",IF(SMALL('Open 1'!F:F,L137)&gt;3000,"",SMALL('Open 1'!F:F,L137))),"")</f>
        <v/>
      </c>
      <c r="E137" s="130" t="str">
        <f>IF(D137="nt",IFERROR(SMALL('Open 1'!F:F,L137),""),IF(D137&gt;3000,"",IFERROR(SMALL('Open 1'!F:F,L137),"")))</f>
        <v/>
      </c>
      <c r="G137" s="104" t="str">
        <f t="shared" si="3"/>
        <v/>
      </c>
      <c r="J137" s="186"/>
      <c r="K137" s="139"/>
      <c r="L137" s="68">
        <v>136</v>
      </c>
    </row>
    <row r="138" spans="1:12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1'!F:F,L138)&gt;1000,SMALL('Open 1'!F:F,L138)&lt;3000),"nt",IF(SMALL('Open 1'!F:F,L138)&gt;3000,"",SMALL('Open 1'!F:F,L138))),"")</f>
        <v/>
      </c>
      <c r="E138" s="130" t="str">
        <f>IF(D138="nt",IFERROR(SMALL('Open 1'!F:F,L138),""),IF(D138&gt;3000,"",IFERROR(SMALL('Open 1'!F:F,L138),"")))</f>
        <v/>
      </c>
      <c r="G138" s="104" t="str">
        <f t="shared" si="3"/>
        <v/>
      </c>
      <c r="J138" s="186"/>
      <c r="K138" s="139"/>
      <c r="L138" s="68">
        <v>137</v>
      </c>
    </row>
    <row r="139" spans="1:12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1'!F:F,L139)&gt;1000,SMALL('Open 1'!F:F,L139)&lt;3000),"nt",IF(SMALL('Open 1'!F:F,L139)&gt;3000,"",SMALL('Open 1'!F:F,L139))),"")</f>
        <v/>
      </c>
      <c r="E139" s="130" t="str">
        <f>IF(D139="nt",IFERROR(SMALL('Open 1'!F:F,L139),""),IF(D139&gt;3000,"",IFERROR(SMALL('Open 1'!F:F,L139),"")))</f>
        <v/>
      </c>
      <c r="G139" s="104" t="str">
        <f t="shared" si="3"/>
        <v/>
      </c>
      <c r="J139" s="186"/>
      <c r="K139" s="139"/>
      <c r="L139" s="68">
        <v>138</v>
      </c>
    </row>
    <row r="140" spans="1:12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1'!F:F,L140)&gt;1000,SMALL('Open 1'!F:F,L140)&lt;3000),"nt",IF(SMALL('Open 1'!F:F,L140)&gt;3000,"",SMALL('Open 1'!F:F,L140))),"")</f>
        <v/>
      </c>
      <c r="E140" s="130" t="str">
        <f>IF(D140="nt",IFERROR(SMALL('Open 1'!F:F,L140),""),IF(D140&gt;3000,"",IFERROR(SMALL('Open 1'!F:F,L140),"")))</f>
        <v/>
      </c>
      <c r="G140" s="104" t="str">
        <f t="shared" si="3"/>
        <v/>
      </c>
      <c r="J140" s="186"/>
      <c r="K140" s="139"/>
      <c r="L140" s="68">
        <v>139</v>
      </c>
    </row>
    <row r="141" spans="1:12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1'!F:F,L141)&gt;1000,SMALL('Open 1'!F:F,L141)&lt;3000),"nt",IF(SMALL('Open 1'!F:F,L141)&gt;3000,"",SMALL('Open 1'!F:F,L141))),"")</f>
        <v/>
      </c>
      <c r="E141" s="130" t="str">
        <f>IF(D141="nt",IFERROR(SMALL('Open 1'!F:F,L141),""),IF(D141&gt;3000,"",IFERROR(SMALL('Open 1'!F:F,L141),"")))</f>
        <v/>
      </c>
      <c r="G141" s="104" t="str">
        <f t="shared" si="3"/>
        <v/>
      </c>
      <c r="J141" s="186"/>
      <c r="K141" s="139"/>
      <c r="L141" s="68">
        <v>140</v>
      </c>
    </row>
    <row r="142" spans="1:12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1'!F:F,L142)&gt;1000,SMALL('Open 1'!F:F,L142)&lt;3000),"nt",IF(SMALL('Open 1'!F:F,L142)&gt;3000,"",SMALL('Open 1'!F:F,L142))),"")</f>
        <v/>
      </c>
      <c r="E142" s="130" t="str">
        <f>IF(D142="nt",IFERROR(SMALL('Open 1'!F:F,L142),""),IF(D142&gt;3000,"",IFERROR(SMALL('Open 1'!F:F,L142),"")))</f>
        <v/>
      </c>
      <c r="G142" s="104" t="str">
        <f t="shared" si="3"/>
        <v/>
      </c>
      <c r="J142" s="186"/>
      <c r="K142" s="139"/>
      <c r="L142" s="68">
        <v>141</v>
      </c>
    </row>
    <row r="143" spans="1:12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1'!F:F,L143)&gt;1000,SMALL('Open 1'!F:F,L143)&lt;3000),"nt",IF(SMALL('Open 1'!F:F,L143)&gt;3000,"",SMALL('Open 1'!F:F,L143))),"")</f>
        <v/>
      </c>
      <c r="E143" s="130" t="str">
        <f>IF(D143="nt",IFERROR(SMALL('Open 1'!F:F,L143),""),IF(D143&gt;3000,"",IFERROR(SMALL('Open 1'!F:F,L143),"")))</f>
        <v/>
      </c>
      <c r="G143" s="104" t="str">
        <f t="shared" si="3"/>
        <v/>
      </c>
      <c r="J143" s="186"/>
      <c r="K143" s="139"/>
      <c r="L143" s="68">
        <v>142</v>
      </c>
    </row>
    <row r="144" spans="1:12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1'!F:F,L144)&gt;1000,SMALL('Open 1'!F:F,L144)&lt;3000),"nt",IF(SMALL('Open 1'!F:F,L144)&gt;3000,"",SMALL('Open 1'!F:F,L144))),"")</f>
        <v/>
      </c>
      <c r="E144" s="130" t="str">
        <f>IF(D144="nt",IFERROR(SMALL('Open 1'!F:F,L144),""),IF(D144&gt;3000,"",IFERROR(SMALL('Open 1'!F:F,L144),"")))</f>
        <v/>
      </c>
      <c r="G144" s="104" t="str">
        <f t="shared" si="3"/>
        <v/>
      </c>
      <c r="J144" s="186"/>
      <c r="K144" s="139"/>
      <c r="L144" s="68">
        <v>143</v>
      </c>
    </row>
    <row r="145" spans="1:12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1'!F:F,L145)&gt;1000,SMALL('Open 1'!F:F,L145)&lt;3000),"nt",IF(SMALL('Open 1'!F:F,L145)&gt;3000,"",SMALL('Open 1'!F:F,L145))),"")</f>
        <v/>
      </c>
      <c r="E145" s="130" t="str">
        <f>IF(D145="nt",IFERROR(SMALL('Open 1'!F:F,L145),""),IF(D145&gt;3000,"",IFERROR(SMALL('Open 1'!F:F,L145),"")))</f>
        <v/>
      </c>
      <c r="G145" s="104" t="str">
        <f t="shared" si="3"/>
        <v/>
      </c>
      <c r="J145" s="186"/>
      <c r="K145" s="139"/>
      <c r="L145" s="68">
        <v>144</v>
      </c>
    </row>
    <row r="146" spans="1:12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1'!F:F,L146)&gt;1000,SMALL('Open 1'!F:F,L146)&lt;3000),"nt",IF(SMALL('Open 1'!F:F,L146)&gt;3000,"",SMALL('Open 1'!F:F,L146))),"")</f>
        <v/>
      </c>
      <c r="E146" s="130" t="str">
        <f>IF(D146="nt",IFERROR(SMALL('Open 1'!F:F,L146),""),IF(D146&gt;3000,"",IFERROR(SMALL('Open 1'!F:F,L146),"")))</f>
        <v/>
      </c>
      <c r="G146" s="104" t="str">
        <f t="shared" si="3"/>
        <v/>
      </c>
      <c r="J146" s="186"/>
      <c r="K146" s="139"/>
      <c r="L146" s="68">
        <v>145</v>
      </c>
    </row>
    <row r="147" spans="1:12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1'!F:F,L147)&gt;1000,SMALL('Open 1'!F:F,L147)&lt;3000),"nt",IF(SMALL('Open 1'!F:F,L147)&gt;3000,"",SMALL('Open 1'!F:F,L147))),"")</f>
        <v/>
      </c>
      <c r="E147" s="130" t="str">
        <f>IF(D147="nt",IFERROR(SMALL('Open 1'!F:F,L147),""),IF(D147&gt;3000,"",IFERROR(SMALL('Open 1'!F:F,L147),"")))</f>
        <v/>
      </c>
      <c r="G147" s="104" t="str">
        <f t="shared" si="3"/>
        <v/>
      </c>
      <c r="J147" s="186"/>
      <c r="K147" s="139"/>
      <c r="L147" s="68">
        <v>146</v>
      </c>
    </row>
    <row r="148" spans="1:12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1'!F:F,L148)&gt;1000,SMALL('Open 1'!F:F,L148)&lt;3000),"nt",IF(SMALL('Open 1'!F:F,L148)&gt;3000,"",SMALL('Open 1'!F:F,L148))),"")</f>
        <v/>
      </c>
      <c r="E148" s="130" t="str">
        <f>IF(D148="nt",IFERROR(SMALL('Open 1'!F:F,L148),""),IF(D148&gt;3000,"",IFERROR(SMALL('Open 1'!F:F,L148),"")))</f>
        <v/>
      </c>
      <c r="G148" s="104" t="str">
        <f t="shared" si="3"/>
        <v/>
      </c>
      <c r="J148" s="186"/>
      <c r="K148" s="139"/>
      <c r="L148" s="68">
        <v>147</v>
      </c>
    </row>
    <row r="149" spans="1:12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1'!F:F,L149)&gt;1000,SMALL('Open 1'!F:F,L149)&lt;3000),"nt",IF(SMALL('Open 1'!F:F,L149)&gt;3000,"",SMALL('Open 1'!F:F,L149))),"")</f>
        <v/>
      </c>
      <c r="E149" s="130" t="str">
        <f>IF(D149="nt",IFERROR(SMALL('Open 1'!F:F,L149),""),IF(D149&gt;3000,"",IFERROR(SMALL('Open 1'!F:F,L149),"")))</f>
        <v/>
      </c>
      <c r="G149" s="104" t="str">
        <f t="shared" si="3"/>
        <v/>
      </c>
      <c r="J149" s="186"/>
      <c r="K149" s="139"/>
      <c r="L149" s="68">
        <v>148</v>
      </c>
    </row>
    <row r="150" spans="1:12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1'!F:F,L150)&gt;1000,SMALL('Open 1'!F:F,L150)&lt;3000),"nt",IF(SMALL('Open 1'!F:F,L150)&gt;3000,"",SMALL('Open 1'!F:F,L150))),"")</f>
        <v/>
      </c>
      <c r="E150" s="130" t="str">
        <f>IF(D150="nt",IFERROR(SMALL('Open 1'!F:F,L150),""),IF(D150&gt;3000,"",IFERROR(SMALL('Open 1'!F:F,L150),"")))</f>
        <v/>
      </c>
      <c r="G150" s="104" t="str">
        <f t="shared" si="3"/>
        <v/>
      </c>
      <c r="J150" s="186"/>
      <c r="K150" s="139"/>
      <c r="L150" s="68">
        <v>149</v>
      </c>
    </row>
    <row r="151" spans="1:12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1'!F:F,L151)&gt;1000,SMALL('Open 1'!F:F,L151)&lt;3000),"nt",IF(SMALL('Open 1'!F:F,L151)&gt;3000,"",SMALL('Open 1'!F:F,L151))),"")</f>
        <v/>
      </c>
      <c r="E151" s="130" t="str">
        <f>IF(D151="nt",IFERROR(SMALL('Open 1'!F:F,L151),""),IF(D151&gt;3000,"",IFERROR(SMALL('Open 1'!F:F,L151),"")))</f>
        <v/>
      </c>
      <c r="G151" s="104" t="str">
        <f t="shared" si="3"/>
        <v/>
      </c>
      <c r="J151" s="186"/>
      <c r="K151" s="139"/>
      <c r="L151" s="68">
        <v>150</v>
      </c>
    </row>
    <row r="152" spans="1:12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1'!F:F,L152)&gt;1000,SMALL('Open 1'!F:F,L152)&lt;3000),"nt",IF(SMALL('Open 1'!F:F,L152)&gt;3000,"",SMALL('Open 1'!F:F,L152))),"")</f>
        <v/>
      </c>
      <c r="E152" s="130" t="str">
        <f>IF(D152="nt",IFERROR(SMALL('Open 1'!F:F,L152),""),IF(D152&gt;3000,"",IFERROR(SMALL('Open 1'!F:F,L152),"")))</f>
        <v/>
      </c>
      <c r="G152" s="104" t="str">
        <f t="shared" si="3"/>
        <v/>
      </c>
      <c r="J152" s="186"/>
      <c r="K152" s="139"/>
      <c r="L152" s="68">
        <v>151</v>
      </c>
    </row>
    <row r="153" spans="1:12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1'!F:F,L153)&gt;1000,SMALL('Open 1'!F:F,L153)&lt;3000),"nt",IF(SMALL('Open 1'!F:F,L153)&gt;3000,"",SMALL('Open 1'!F:F,L153))),"")</f>
        <v/>
      </c>
      <c r="E153" s="130" t="str">
        <f>IF(D153="nt",IFERROR(SMALL('Open 1'!F:F,L153),""),IF(D153&gt;3000,"",IFERROR(SMALL('Open 1'!F:F,L153),"")))</f>
        <v/>
      </c>
      <c r="G153" s="104" t="str">
        <f t="shared" si="3"/>
        <v/>
      </c>
      <c r="J153" s="186"/>
      <c r="K153" s="139"/>
      <c r="L153" s="68">
        <v>152</v>
      </c>
    </row>
    <row r="154" spans="1:12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1'!F:F,L154)&gt;1000,SMALL('Open 1'!F:F,L154)&lt;3000),"nt",IF(SMALL('Open 1'!F:F,L154)&gt;3000,"",SMALL('Open 1'!F:F,L154))),"")</f>
        <v/>
      </c>
      <c r="E154" s="130" t="str">
        <f>IF(D154="nt",IFERROR(SMALL('Open 1'!F:F,L154),""),IF(D154&gt;3000,"",IFERROR(SMALL('Open 1'!F:F,L154),"")))</f>
        <v/>
      </c>
      <c r="G154" s="104" t="str">
        <f t="shared" si="3"/>
        <v/>
      </c>
      <c r="J154" s="186"/>
      <c r="K154" s="139"/>
      <c r="L154" s="68">
        <v>153</v>
      </c>
    </row>
    <row r="155" spans="1:12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1'!F:F,L155)&gt;1000,SMALL('Open 1'!F:F,L155)&lt;3000),"nt",IF(SMALL('Open 1'!F:F,L155)&gt;3000,"",SMALL('Open 1'!F:F,L155))),"")</f>
        <v/>
      </c>
      <c r="E155" s="130" t="str">
        <f>IF(D155="nt",IFERROR(SMALL('Open 1'!F:F,L155),""),IF(D155&gt;3000,"",IFERROR(SMALL('Open 1'!F:F,L155),"")))</f>
        <v/>
      </c>
      <c r="G155" s="104" t="str">
        <f t="shared" si="3"/>
        <v/>
      </c>
      <c r="J155" s="186"/>
      <c r="K155" s="139"/>
      <c r="L155" s="68">
        <v>154</v>
      </c>
    </row>
    <row r="156" spans="1:12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1'!F:F,L156)&gt;1000,SMALL('Open 1'!F:F,L156)&lt;3000),"nt",IF(SMALL('Open 1'!F:F,L156)&gt;3000,"",SMALL('Open 1'!F:F,L156))),"")</f>
        <v/>
      </c>
      <c r="E156" s="130" t="str">
        <f>IF(D156="nt",IFERROR(SMALL('Open 1'!F:F,L156),""),IF(D156&gt;3000,"",IFERROR(SMALL('Open 1'!F:F,L156),"")))</f>
        <v/>
      </c>
      <c r="G156" s="104" t="str">
        <f t="shared" si="3"/>
        <v/>
      </c>
      <c r="J156" s="186"/>
      <c r="K156" s="139"/>
      <c r="L156" s="68">
        <v>155</v>
      </c>
    </row>
    <row r="157" spans="1:12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1'!F:F,L157)&gt;1000,SMALL('Open 1'!F:F,L157)&lt;3000),"nt",IF(SMALL('Open 1'!F:F,L157)&gt;3000,"",SMALL('Open 1'!F:F,L157))),"")</f>
        <v/>
      </c>
      <c r="E157" s="130" t="str">
        <f>IF(D157="nt",IFERROR(SMALL('Open 1'!F:F,L157),""),IF(D157&gt;3000,"",IFERROR(SMALL('Open 1'!F:F,L157),"")))</f>
        <v/>
      </c>
      <c r="G157" s="104" t="str">
        <f t="shared" si="3"/>
        <v/>
      </c>
      <c r="J157" s="186"/>
      <c r="K157" s="139"/>
      <c r="L157" s="68">
        <v>156</v>
      </c>
    </row>
    <row r="158" spans="1:12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1'!F:F,L158)&gt;1000,SMALL('Open 1'!F:F,L158)&lt;3000),"nt",IF(SMALL('Open 1'!F:F,L158)&gt;3000,"",SMALL('Open 1'!F:F,L158))),"")</f>
        <v/>
      </c>
      <c r="E158" s="130" t="str">
        <f>IF(D158="nt",IFERROR(SMALL('Open 1'!F:F,L158),""),IF(D158&gt;3000,"",IFERROR(SMALL('Open 1'!F:F,L158),"")))</f>
        <v/>
      </c>
      <c r="G158" s="104" t="str">
        <f t="shared" si="3"/>
        <v/>
      </c>
      <c r="J158" s="186"/>
      <c r="K158" s="139"/>
      <c r="L158" s="68">
        <v>157</v>
      </c>
    </row>
    <row r="159" spans="1:12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1'!F:F,L159)&gt;1000,SMALL('Open 1'!F:F,L159)&lt;3000),"nt",IF(SMALL('Open 1'!F:F,L159)&gt;3000,"",SMALL('Open 1'!F:F,L159))),"")</f>
        <v/>
      </c>
      <c r="E159" s="130" t="str">
        <f>IF(D159="nt",IFERROR(SMALL('Open 1'!F:F,L159),""),IF(D159&gt;3000,"",IFERROR(SMALL('Open 1'!F:F,L159),"")))</f>
        <v/>
      </c>
      <c r="G159" s="104" t="str">
        <f t="shared" si="3"/>
        <v/>
      </c>
      <c r="J159" s="186"/>
      <c r="K159" s="139"/>
      <c r="L159" s="68">
        <v>158</v>
      </c>
    </row>
    <row r="160" spans="1:12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1'!F:F,L160)&gt;1000,SMALL('Open 1'!F:F,L160)&lt;3000),"nt",IF(SMALL('Open 1'!F:F,L160)&gt;3000,"",SMALL('Open 1'!F:F,L160))),"")</f>
        <v/>
      </c>
      <c r="E160" s="130" t="str">
        <f>IF(D160="nt",IFERROR(SMALL('Open 1'!F:F,L160),""),IF(D160&gt;3000,"",IFERROR(SMALL('Open 1'!F:F,L160),"")))</f>
        <v/>
      </c>
      <c r="G160" s="104" t="str">
        <f t="shared" si="3"/>
        <v/>
      </c>
      <c r="J160" s="186"/>
      <c r="K160" s="139"/>
      <c r="L160" s="68">
        <v>159</v>
      </c>
    </row>
    <row r="161" spans="1:12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1'!F:F,L161)&gt;1000,SMALL('Open 1'!F:F,L161)&lt;3000),"nt",IF(SMALL('Open 1'!F:F,L161)&gt;3000,"",SMALL('Open 1'!F:F,L161))),"")</f>
        <v/>
      </c>
      <c r="E161" s="130" t="str">
        <f>IF(D161="nt",IFERROR(SMALL('Open 1'!F:F,L161),""),IF(D161&gt;3000,"",IFERROR(SMALL('Open 1'!F:F,L161),"")))</f>
        <v/>
      </c>
      <c r="G161" s="104" t="str">
        <f t="shared" si="3"/>
        <v/>
      </c>
      <c r="J161" s="186"/>
      <c r="K161" s="139"/>
      <c r="L161" s="68">
        <v>160</v>
      </c>
    </row>
    <row r="162" spans="1:12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1'!F:F,L162)&gt;1000,SMALL('Open 1'!F:F,L162)&lt;3000),"nt",IF(SMALL('Open 1'!F:F,L162)&gt;3000,"",SMALL('Open 1'!F:F,L162))),"")</f>
        <v/>
      </c>
      <c r="E162" s="130" t="str">
        <f>IF(D162="nt",IFERROR(SMALL('Open 1'!F:F,L162),""),IF(D162&gt;3000,"",IFERROR(SMALL('Open 1'!F:F,L162),"")))</f>
        <v/>
      </c>
      <c r="G162" s="104" t="str">
        <f t="shared" si="3"/>
        <v/>
      </c>
      <c r="J162" s="186"/>
      <c r="K162" s="139"/>
      <c r="L162" s="68">
        <v>161</v>
      </c>
    </row>
    <row r="163" spans="1:12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1'!F:F,L163)&gt;1000,SMALL('Open 1'!F:F,L163)&lt;3000),"nt",IF(SMALL('Open 1'!F:F,L163)&gt;3000,"",SMALL('Open 1'!F:F,L163))),"")</f>
        <v/>
      </c>
      <c r="E163" s="130" t="str">
        <f>IF(D163="nt",IFERROR(SMALL('Open 1'!F:F,L163),""),IF(D163&gt;3000,"",IFERROR(SMALL('Open 1'!F:F,L163),"")))</f>
        <v/>
      </c>
      <c r="G163" s="104" t="str">
        <f t="shared" si="3"/>
        <v/>
      </c>
      <c r="J163" s="186"/>
      <c r="K163" s="139"/>
      <c r="L163" s="68">
        <v>162</v>
      </c>
    </row>
    <row r="164" spans="1:12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1'!F:F,L164)&gt;1000,SMALL('Open 1'!F:F,L164)&lt;3000),"nt",IF(SMALL('Open 1'!F:F,L164)&gt;3000,"",SMALL('Open 1'!F:F,L164))),"")</f>
        <v/>
      </c>
      <c r="E164" s="130" t="str">
        <f>IF(D164="nt",IFERROR(SMALL('Open 1'!F:F,L164),""),IF(D164&gt;3000,"",IFERROR(SMALL('Open 1'!F:F,L164),"")))</f>
        <v/>
      </c>
      <c r="G164" s="104" t="str">
        <f t="shared" si="3"/>
        <v/>
      </c>
      <c r="J164" s="186"/>
      <c r="K164" s="139"/>
      <c r="L164" s="68">
        <v>163</v>
      </c>
    </row>
    <row r="165" spans="1:12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1'!F:F,L165)&gt;1000,SMALL('Open 1'!F:F,L165)&lt;3000),"nt",IF(SMALL('Open 1'!F:F,L165)&gt;3000,"",SMALL('Open 1'!F:F,L165))),"")</f>
        <v/>
      </c>
      <c r="E165" s="130" t="str">
        <f>IF(D165="nt",IFERROR(SMALL('Open 1'!F:F,L165),""),IF(D165&gt;3000,"",IFERROR(SMALL('Open 1'!F:F,L165),"")))</f>
        <v/>
      </c>
      <c r="G165" s="104" t="str">
        <f t="shared" si="3"/>
        <v/>
      </c>
      <c r="J165" s="186"/>
      <c r="K165" s="139"/>
      <c r="L165" s="68">
        <v>164</v>
      </c>
    </row>
    <row r="166" spans="1:12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1'!F:F,L166)&gt;1000,SMALL('Open 1'!F:F,L166)&lt;3000),"nt",IF(SMALL('Open 1'!F:F,L166)&gt;3000,"",SMALL('Open 1'!F:F,L166))),"")</f>
        <v/>
      </c>
      <c r="E166" s="130" t="str">
        <f>IF(D166="nt",IFERROR(SMALL('Open 1'!F:F,L166),""),IF(D166&gt;3000,"",IFERROR(SMALL('Open 1'!F:F,L166),"")))</f>
        <v/>
      </c>
      <c r="G166" s="104" t="str">
        <f t="shared" si="3"/>
        <v/>
      </c>
      <c r="J166" s="186"/>
      <c r="K166" s="139"/>
      <c r="L166" s="68">
        <v>165</v>
      </c>
    </row>
    <row r="167" spans="1:12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1'!F:F,L167)&gt;1000,SMALL('Open 1'!F:F,L167)&lt;3000),"nt",IF(SMALL('Open 1'!F:F,L167)&gt;3000,"",SMALL('Open 1'!F:F,L167))),"")</f>
        <v/>
      </c>
      <c r="E167" s="130" t="str">
        <f>IF(D167="nt",IFERROR(SMALL('Open 1'!F:F,L167),""),IF(D167&gt;3000,"",IFERROR(SMALL('Open 1'!F:F,L167),"")))</f>
        <v/>
      </c>
      <c r="G167" s="104" t="str">
        <f t="shared" si="3"/>
        <v/>
      </c>
      <c r="J167" s="186"/>
      <c r="K167" s="139"/>
      <c r="L167" s="68">
        <v>166</v>
      </c>
    </row>
    <row r="168" spans="1:12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1'!F:F,L168)&gt;1000,SMALL('Open 1'!F:F,L168)&lt;3000),"nt",IF(SMALL('Open 1'!F:F,L168)&gt;3000,"",SMALL('Open 1'!F:F,L168))),"")</f>
        <v/>
      </c>
      <c r="E168" s="130" t="str">
        <f>IF(D168="nt",IFERROR(SMALL('Open 1'!F:F,L168),""),IF(D168&gt;3000,"",IFERROR(SMALL('Open 1'!F:F,L168),"")))</f>
        <v/>
      </c>
      <c r="G168" s="104" t="str">
        <f t="shared" si="3"/>
        <v/>
      </c>
      <c r="J168" s="186"/>
      <c r="K168" s="139"/>
      <c r="L168" s="68">
        <v>167</v>
      </c>
    </row>
    <row r="169" spans="1:12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1'!F:F,L169)&gt;1000,SMALL('Open 1'!F:F,L169)&lt;3000),"nt",IF(SMALL('Open 1'!F:F,L169)&gt;3000,"",SMALL('Open 1'!F:F,L169))),"")</f>
        <v/>
      </c>
      <c r="E169" s="130" t="str">
        <f>IF(D169="nt",IFERROR(SMALL('Open 1'!F:F,L169),""),IF(D169&gt;3000,"",IFERROR(SMALL('Open 1'!F:F,L169),"")))</f>
        <v/>
      </c>
      <c r="G169" s="104" t="str">
        <f t="shared" si="3"/>
        <v/>
      </c>
      <c r="J169" s="186"/>
      <c r="K169" s="139"/>
      <c r="L169" s="68">
        <v>168</v>
      </c>
    </row>
    <row r="170" spans="1:12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1'!F:F,L170)&gt;1000,SMALL('Open 1'!F:F,L170)&lt;3000),"nt",IF(SMALL('Open 1'!F:F,L170)&gt;3000,"",SMALL('Open 1'!F:F,L170))),"")</f>
        <v/>
      </c>
      <c r="E170" s="130" t="str">
        <f>IF(D170="nt",IFERROR(SMALL('Open 1'!F:F,L170),""),IF(D170&gt;3000,"",IFERROR(SMALL('Open 1'!F:F,L170),"")))</f>
        <v/>
      </c>
      <c r="G170" s="104" t="str">
        <f t="shared" si="3"/>
        <v/>
      </c>
      <c r="J170" s="186"/>
      <c r="K170" s="139"/>
      <c r="L170" s="68">
        <v>169</v>
      </c>
    </row>
    <row r="171" spans="1:12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1'!F:F,L171)&gt;1000,SMALL('Open 1'!F:F,L171)&lt;3000),"nt",IF(SMALL('Open 1'!F:F,L171)&gt;3000,"",SMALL('Open 1'!F:F,L171))),"")</f>
        <v/>
      </c>
      <c r="E171" s="130" t="str">
        <f>IF(D171="nt",IFERROR(SMALL('Open 1'!F:F,L171),""),IF(D171&gt;3000,"",IFERROR(SMALL('Open 1'!F:F,L171),"")))</f>
        <v/>
      </c>
      <c r="G171" s="104" t="str">
        <f t="shared" si="3"/>
        <v/>
      </c>
      <c r="J171" s="186"/>
      <c r="K171" s="139"/>
      <c r="L171" s="68">
        <v>170</v>
      </c>
    </row>
    <row r="172" spans="1:12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1'!F:F,L172)&gt;1000,SMALL('Open 1'!F:F,L172)&lt;3000),"nt",IF(SMALL('Open 1'!F:F,L172)&gt;3000,"",SMALL('Open 1'!F:F,L172))),"")</f>
        <v/>
      </c>
      <c r="E172" s="130" t="str">
        <f>IF(D172="nt",IFERROR(SMALL('Open 1'!F:F,L172),""),IF(D172&gt;3000,"",IFERROR(SMALL('Open 1'!F:F,L172),"")))</f>
        <v/>
      </c>
      <c r="G172" s="104" t="str">
        <f t="shared" si="3"/>
        <v/>
      </c>
      <c r="J172" s="186"/>
      <c r="K172" s="139"/>
      <c r="L172" s="68">
        <v>171</v>
      </c>
    </row>
    <row r="173" spans="1:12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1'!F:F,L173)&gt;1000,SMALL('Open 1'!F:F,L173)&lt;3000),"nt",IF(SMALL('Open 1'!F:F,L173)&gt;3000,"",SMALL('Open 1'!F:F,L173))),"")</f>
        <v/>
      </c>
      <c r="E173" s="130" t="str">
        <f>IF(D173="nt",IFERROR(SMALL('Open 1'!F:F,L173),""),IF(D173&gt;3000,"",IFERROR(SMALL('Open 1'!F:F,L173),"")))</f>
        <v/>
      </c>
      <c r="G173" s="104" t="str">
        <f t="shared" si="3"/>
        <v/>
      </c>
      <c r="J173" s="186"/>
      <c r="K173" s="139"/>
      <c r="L173" s="68">
        <v>172</v>
      </c>
    </row>
    <row r="174" spans="1:12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1'!F:F,L174)&gt;1000,SMALL('Open 1'!F:F,L174)&lt;3000),"nt",IF(SMALL('Open 1'!F:F,L174)&gt;3000,"",SMALL('Open 1'!F:F,L174))),"")</f>
        <v/>
      </c>
      <c r="E174" s="130" t="str">
        <f>IF(D174="nt",IFERROR(SMALL('Open 1'!F:F,L174),""),IF(D174&gt;3000,"",IFERROR(SMALL('Open 1'!F:F,L174),"")))</f>
        <v/>
      </c>
      <c r="G174" s="104" t="str">
        <f t="shared" si="3"/>
        <v/>
      </c>
      <c r="J174" s="186"/>
      <c r="K174" s="139"/>
      <c r="L174" s="68">
        <v>173</v>
      </c>
    </row>
    <row r="175" spans="1:12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1'!F:F,L175)&gt;1000,SMALL('Open 1'!F:F,L175)&lt;3000),"nt",IF(SMALL('Open 1'!F:F,L175)&gt;3000,"",SMALL('Open 1'!F:F,L175))),"")</f>
        <v/>
      </c>
      <c r="E175" s="130" t="str">
        <f>IF(D175="nt",IFERROR(SMALL('Open 1'!F:F,L175),""),IF(D175&gt;3000,"",IFERROR(SMALL('Open 1'!F:F,L175),"")))</f>
        <v/>
      </c>
      <c r="G175" s="104" t="str">
        <f t="shared" si="3"/>
        <v/>
      </c>
      <c r="J175" s="186"/>
      <c r="K175" s="139"/>
      <c r="L175" s="68">
        <v>174</v>
      </c>
    </row>
    <row r="176" spans="1:12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1'!F:F,L176)&gt;1000,SMALL('Open 1'!F:F,L176)&lt;3000),"nt",IF(SMALL('Open 1'!F:F,L176)&gt;3000,"",SMALL('Open 1'!F:F,L176))),"")</f>
        <v/>
      </c>
      <c r="E176" s="130" t="str">
        <f>IF(D176="nt",IFERROR(SMALL('Open 1'!F:F,L176),""),IF(D176&gt;3000,"",IFERROR(SMALL('Open 1'!F:F,L176),"")))</f>
        <v/>
      </c>
      <c r="G176" s="104" t="str">
        <f t="shared" si="3"/>
        <v/>
      </c>
      <c r="J176" s="186"/>
      <c r="K176" s="139"/>
      <c r="L176" s="68">
        <v>175</v>
      </c>
    </row>
    <row r="177" spans="1:12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1'!F:F,L177)&gt;1000,SMALL('Open 1'!F:F,L177)&lt;3000),"nt",IF(SMALL('Open 1'!F:F,L177)&gt;3000,"",SMALL('Open 1'!F:F,L177))),"")</f>
        <v/>
      </c>
      <c r="E177" s="130" t="str">
        <f>IF(D177="nt",IFERROR(SMALL('Open 1'!F:F,L177),""),IF(D177&gt;3000,"",IFERROR(SMALL('Open 1'!F:F,L177),"")))</f>
        <v/>
      </c>
      <c r="G177" s="104" t="str">
        <f t="shared" si="3"/>
        <v/>
      </c>
      <c r="J177" s="186"/>
      <c r="K177" s="139"/>
      <c r="L177" s="68">
        <v>176</v>
      </c>
    </row>
    <row r="178" spans="1:12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1'!F:F,L178)&gt;1000,SMALL('Open 1'!F:F,L178)&lt;3000),"nt",IF(SMALL('Open 1'!F:F,L178)&gt;3000,"",SMALL('Open 1'!F:F,L178))),"")</f>
        <v/>
      </c>
      <c r="E178" s="130" t="str">
        <f>IF(D178="nt",IFERROR(SMALL('Open 1'!F:F,L178),""),IF(D178&gt;3000,"",IFERROR(SMALL('Open 1'!F:F,L178),"")))</f>
        <v/>
      </c>
      <c r="G178" s="104" t="str">
        <f t="shared" si="3"/>
        <v/>
      </c>
      <c r="J178" s="186"/>
      <c r="K178" s="139"/>
      <c r="L178" s="68">
        <v>177</v>
      </c>
    </row>
    <row r="179" spans="1:12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1'!F:F,L179)&gt;1000,SMALL('Open 1'!F:F,L179)&lt;3000),"nt",IF(SMALL('Open 1'!F:F,L179)&gt;3000,"",SMALL('Open 1'!F:F,L179))),"")</f>
        <v/>
      </c>
      <c r="E179" s="130" t="str">
        <f>IF(D179="nt",IFERROR(SMALL('Open 1'!F:F,L179),""),IF(D179&gt;3000,"",IFERROR(SMALL('Open 1'!F:F,L179),"")))</f>
        <v/>
      </c>
      <c r="G179" s="104" t="str">
        <f t="shared" si="3"/>
        <v/>
      </c>
      <c r="J179" s="186"/>
      <c r="K179" s="139"/>
      <c r="L179" s="68">
        <v>178</v>
      </c>
    </row>
    <row r="180" spans="1:12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1'!F:F,L180)&gt;1000,SMALL('Open 1'!F:F,L180)&lt;3000),"nt",IF(SMALL('Open 1'!F:F,L180)&gt;3000,"",SMALL('Open 1'!F:F,L180))),"")</f>
        <v/>
      </c>
      <c r="E180" s="130" t="str">
        <f>IF(D180="nt",IFERROR(SMALL('Open 1'!F:F,L180),""),IF(D180&gt;3000,"",IFERROR(SMALL('Open 1'!F:F,L180),"")))</f>
        <v/>
      </c>
      <c r="G180" s="104" t="str">
        <f t="shared" si="3"/>
        <v/>
      </c>
      <c r="J180" s="186"/>
      <c r="K180" s="139"/>
      <c r="L180" s="68">
        <v>179</v>
      </c>
    </row>
    <row r="181" spans="1:12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1'!F:F,L181)&gt;1000,SMALL('Open 1'!F:F,L181)&lt;3000),"nt",IF(SMALL('Open 1'!F:F,L181)&gt;3000,"",SMALL('Open 1'!F:F,L181))),"")</f>
        <v/>
      </c>
      <c r="E181" s="130" t="str">
        <f>IF(D181="nt",IFERROR(SMALL('Open 1'!F:F,L181),""),IF(D181&gt;3000,"",IFERROR(SMALL('Open 1'!F:F,L181),"")))</f>
        <v/>
      </c>
      <c r="G181" s="104" t="str">
        <f t="shared" si="3"/>
        <v/>
      </c>
      <c r="J181" s="186"/>
      <c r="K181" s="139"/>
      <c r="L181" s="68">
        <v>180</v>
      </c>
    </row>
    <row r="182" spans="1:12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1'!F:F,L182)&gt;1000,SMALL('Open 1'!F:F,L182)&lt;3000),"nt",IF(SMALL('Open 1'!F:F,L182)&gt;3000,"",SMALL('Open 1'!F:F,L182))),"")</f>
        <v/>
      </c>
      <c r="E182" s="130" t="str">
        <f>IF(D182="nt",IFERROR(SMALL('Open 1'!F:F,L182),""),IF(D182&gt;3000,"",IFERROR(SMALL('Open 1'!F:F,L182),"")))</f>
        <v/>
      </c>
      <c r="G182" s="104" t="str">
        <f t="shared" si="3"/>
        <v/>
      </c>
      <c r="J182" s="186"/>
      <c r="K182" s="139"/>
      <c r="L182" s="68">
        <v>181</v>
      </c>
    </row>
    <row r="183" spans="1:12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1'!F:F,L183)&gt;1000,SMALL('Open 1'!F:F,L183)&lt;3000),"nt",IF(SMALL('Open 1'!F:F,L183)&gt;3000,"",SMALL('Open 1'!F:F,L183))),"")</f>
        <v/>
      </c>
      <c r="E183" s="130" t="str">
        <f>IF(D183="nt",IFERROR(SMALL('Open 1'!F:F,L183),""),IF(D183&gt;3000,"",IFERROR(SMALL('Open 1'!F:F,L183),"")))</f>
        <v/>
      </c>
      <c r="G183" s="104" t="str">
        <f t="shared" si="3"/>
        <v/>
      </c>
      <c r="J183" s="186"/>
      <c r="K183" s="139"/>
      <c r="L183" s="68">
        <v>182</v>
      </c>
    </row>
    <row r="184" spans="1:12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1'!F:F,L184)&gt;1000,SMALL('Open 1'!F:F,L184)&lt;3000),"nt",IF(SMALL('Open 1'!F:F,L184)&gt;3000,"",SMALL('Open 1'!F:F,L184))),"")</f>
        <v/>
      </c>
      <c r="E184" s="130" t="str">
        <f>IF(D184="nt",IFERROR(SMALL('Open 1'!F:F,L184),""),IF(D184&gt;3000,"",IFERROR(SMALL('Open 1'!F:F,L184),"")))</f>
        <v/>
      </c>
      <c r="G184" s="104" t="str">
        <f t="shared" si="3"/>
        <v/>
      </c>
      <c r="J184" s="186"/>
      <c r="K184" s="139"/>
      <c r="L184" s="68">
        <v>183</v>
      </c>
    </row>
    <row r="185" spans="1:12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1'!F:F,L185)&gt;1000,SMALL('Open 1'!F:F,L185)&lt;3000),"nt",IF(SMALL('Open 1'!F:F,L185)&gt;3000,"",SMALL('Open 1'!F:F,L185))),"")</f>
        <v/>
      </c>
      <c r="E185" s="130" t="str">
        <f>IF(D185="nt",IFERROR(SMALL('Open 1'!F:F,L185),""),IF(D185&gt;3000,"",IFERROR(SMALL('Open 1'!F:F,L185),"")))</f>
        <v/>
      </c>
      <c r="G185" s="104" t="str">
        <f t="shared" si="3"/>
        <v/>
      </c>
      <c r="J185" s="186"/>
      <c r="K185" s="139"/>
      <c r="L185" s="68">
        <v>184</v>
      </c>
    </row>
    <row r="186" spans="1:12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1'!F:F,L186)&gt;1000,SMALL('Open 1'!F:F,L186)&lt;3000),"nt",IF(SMALL('Open 1'!F:F,L186)&gt;3000,"",SMALL('Open 1'!F:F,L186))),"")</f>
        <v/>
      </c>
      <c r="E186" s="130" t="str">
        <f>IF(D186="nt",IFERROR(SMALL('Open 1'!F:F,L186),""),IF(D186&gt;3000,"",IFERROR(SMALL('Open 1'!F:F,L186),"")))</f>
        <v/>
      </c>
      <c r="G186" s="104" t="str">
        <f t="shared" si="3"/>
        <v/>
      </c>
      <c r="J186" s="186"/>
      <c r="K186" s="139"/>
      <c r="L186" s="68">
        <v>185</v>
      </c>
    </row>
    <row r="187" spans="1:12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1'!F:F,L187)&gt;1000,SMALL('Open 1'!F:F,L187)&lt;3000),"nt",IF(SMALL('Open 1'!F:F,L187)&gt;3000,"",SMALL('Open 1'!F:F,L187))),"")</f>
        <v/>
      </c>
      <c r="E187" s="130" t="str">
        <f>IF(D187="nt",IFERROR(SMALL('Open 1'!F:F,L187),""),IF(D187&gt;3000,"",IFERROR(SMALL('Open 1'!F:F,L187),"")))</f>
        <v/>
      </c>
      <c r="G187" s="104" t="str">
        <f t="shared" si="3"/>
        <v/>
      </c>
      <c r="J187" s="186"/>
      <c r="K187" s="139"/>
      <c r="L187" s="68">
        <v>186</v>
      </c>
    </row>
    <row r="188" spans="1:12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1'!F:F,L188)&gt;1000,SMALL('Open 1'!F:F,L188)&lt;3000),"nt",IF(SMALL('Open 1'!F:F,L188)&gt;3000,"",SMALL('Open 1'!F:F,L188))),"")</f>
        <v/>
      </c>
      <c r="E188" s="130" t="str">
        <f>IF(D188="nt",IFERROR(SMALL('Open 1'!F:F,L188),""),IF(D188&gt;3000,"",IFERROR(SMALL('Open 1'!F:F,L188),"")))</f>
        <v/>
      </c>
      <c r="G188" s="104" t="str">
        <f t="shared" si="3"/>
        <v/>
      </c>
      <c r="J188" s="186"/>
      <c r="K188" s="139"/>
      <c r="L188" s="68">
        <v>187</v>
      </c>
    </row>
    <row r="189" spans="1:12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1'!F:F,L189)&gt;1000,SMALL('Open 1'!F:F,L189)&lt;3000),"nt",IF(SMALL('Open 1'!F:F,L189)&gt;3000,"",SMALL('Open 1'!F:F,L189))),"")</f>
        <v/>
      </c>
      <c r="E189" s="130" t="str">
        <f>IF(D189="nt",IFERROR(SMALL('Open 1'!F:F,L189),""),IF(D189&gt;3000,"",IFERROR(SMALL('Open 1'!F:F,L189),"")))</f>
        <v/>
      </c>
      <c r="G189" s="104" t="str">
        <f t="shared" si="3"/>
        <v/>
      </c>
      <c r="J189" s="186"/>
      <c r="K189" s="139"/>
      <c r="L189" s="68">
        <v>188</v>
      </c>
    </row>
    <row r="190" spans="1:12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1'!F:F,L190)&gt;1000,SMALL('Open 1'!F:F,L190)&lt;3000),"nt",IF(SMALL('Open 1'!F:F,L190)&gt;3000,"",SMALL('Open 1'!F:F,L190))),"")</f>
        <v/>
      </c>
      <c r="E190" s="130" t="str">
        <f>IF(D190="nt",IFERROR(SMALL('Open 1'!F:F,L190),""),IF(D190&gt;3000,"",IFERROR(SMALL('Open 1'!F:F,L190),"")))</f>
        <v/>
      </c>
      <c r="G190" s="104" t="str">
        <f t="shared" si="3"/>
        <v/>
      </c>
      <c r="J190" s="186"/>
      <c r="K190" s="139"/>
      <c r="L190" s="68">
        <v>189</v>
      </c>
    </row>
    <row r="191" spans="1:12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1'!F:F,L191)&gt;1000,SMALL('Open 1'!F:F,L191)&lt;3000),"nt",IF(SMALL('Open 1'!F:F,L191)&gt;3000,"",SMALL('Open 1'!F:F,L191))),"")</f>
        <v/>
      </c>
      <c r="E191" s="130" t="str">
        <f>IF(D191="nt",IFERROR(SMALL('Open 1'!F:F,L191),""),IF(D191&gt;3000,"",IFERROR(SMALL('Open 1'!F:F,L191),"")))</f>
        <v/>
      </c>
      <c r="G191" s="104" t="str">
        <f t="shared" si="3"/>
        <v/>
      </c>
      <c r="J191" s="186"/>
      <c r="K191" s="139"/>
      <c r="L191" s="68">
        <v>190</v>
      </c>
    </row>
    <row r="192" spans="1:12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1'!F:F,L192)&gt;1000,SMALL('Open 1'!F:F,L192)&lt;3000),"nt",IF(SMALL('Open 1'!F:F,L192)&gt;3000,"",SMALL('Open 1'!F:F,L192))),"")</f>
        <v/>
      </c>
      <c r="E192" s="130" t="str">
        <f>IF(D192="nt",IFERROR(SMALL('Open 1'!F:F,L192),""),IF(D192&gt;3000,"",IFERROR(SMALL('Open 1'!F:F,L192),"")))</f>
        <v/>
      </c>
      <c r="G192" s="104" t="str">
        <f t="shared" si="3"/>
        <v/>
      </c>
      <c r="J192" s="186"/>
      <c r="K192" s="139"/>
      <c r="L192" s="68">
        <v>191</v>
      </c>
    </row>
    <row r="193" spans="1:12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1'!F:F,L193)&gt;1000,SMALL('Open 1'!F:F,L193)&lt;3000),"nt",IF(SMALL('Open 1'!F:F,L193)&gt;3000,"",SMALL('Open 1'!F:F,L193))),"")</f>
        <v/>
      </c>
      <c r="E193" s="130" t="str">
        <f>IF(D193="nt",IFERROR(SMALL('Open 1'!F:F,L193),""),IF(D193&gt;3000,"",IFERROR(SMALL('Open 1'!F:F,L193),"")))</f>
        <v/>
      </c>
      <c r="G193" s="104" t="str">
        <f t="shared" si="3"/>
        <v/>
      </c>
      <c r="J193" s="186"/>
      <c r="K193" s="139"/>
      <c r="L193" s="68">
        <v>192</v>
      </c>
    </row>
    <row r="194" spans="1:12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1'!F:F,L194)&gt;1000,SMALL('Open 1'!F:F,L194)&lt;3000),"nt",IF(SMALL('Open 1'!F:F,L194)&gt;3000,"",SMALL('Open 1'!F:F,L194))),"")</f>
        <v/>
      </c>
      <c r="E194" s="130" t="str">
        <f>IF(D194="nt",IFERROR(SMALL('Open 1'!F:F,L194),""),IF(D194&gt;3000,"",IFERROR(SMALL('Open 1'!F:F,L194),"")))</f>
        <v/>
      </c>
      <c r="G194" s="104" t="str">
        <f t="shared" si="3"/>
        <v/>
      </c>
      <c r="J194" s="186"/>
      <c r="K194" s="139"/>
      <c r="L194" s="68">
        <v>193</v>
      </c>
    </row>
    <row r="195" spans="1:12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1'!F:F,L195)&gt;1000,SMALL('Open 1'!F:F,L195)&lt;3000),"nt",IF(SMALL('Open 1'!F:F,L195)&gt;3000,"",SMALL('Open 1'!F:F,L195))),"")</f>
        <v/>
      </c>
      <c r="E195" s="130" t="str">
        <f>IF(D195="nt",IFERROR(SMALL('Open 1'!F:F,L195),""),IF(D195&gt;3000,"",IFERROR(SMALL('Open 1'!F:F,L195),"")))</f>
        <v/>
      </c>
      <c r="G195" s="104" t="str">
        <f t="shared" ref="G195:G251" si="4">IFERROR(VLOOKUP(D195,$H$3:$I$7,2,FALSE),"")</f>
        <v/>
      </c>
      <c r="J195" s="186"/>
      <c r="K195" s="139"/>
      <c r="L195" s="68">
        <v>194</v>
      </c>
    </row>
    <row r="196" spans="1:12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1'!F:F,L196)&gt;1000,SMALL('Open 1'!F:F,L196)&lt;3000),"nt",IF(SMALL('Open 1'!F:F,L196)&gt;3000,"",SMALL('Open 1'!F:F,L196))),"")</f>
        <v/>
      </c>
      <c r="E196" s="130" t="str">
        <f>IF(D196="nt",IFERROR(SMALL('Open 1'!F:F,L196),""),IF(D196&gt;3000,"",IFERROR(SMALL('Open 1'!F:F,L196),"")))</f>
        <v/>
      </c>
      <c r="G196" s="104" t="str">
        <f t="shared" si="4"/>
        <v/>
      </c>
      <c r="J196" s="186"/>
      <c r="K196" s="139"/>
      <c r="L196" s="68">
        <v>195</v>
      </c>
    </row>
    <row r="197" spans="1:12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1'!F:F,L197)&gt;1000,SMALL('Open 1'!F:F,L197)&lt;3000),"nt",IF(SMALL('Open 1'!F:F,L197)&gt;3000,"",SMALL('Open 1'!F:F,L197))),"")</f>
        <v/>
      </c>
      <c r="E197" s="130" t="str">
        <f>IF(D197="nt",IFERROR(SMALL('Open 1'!F:F,L197),""),IF(D197&gt;3000,"",IFERROR(SMALL('Open 1'!F:F,L197),"")))</f>
        <v/>
      </c>
      <c r="G197" s="104" t="str">
        <f t="shared" si="4"/>
        <v/>
      </c>
      <c r="J197" s="186"/>
      <c r="K197" s="139"/>
      <c r="L197" s="68">
        <v>196</v>
      </c>
    </row>
    <row r="198" spans="1:12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1'!F:F,L198)&gt;1000,SMALL('Open 1'!F:F,L198)&lt;3000),"nt",IF(SMALL('Open 1'!F:F,L198)&gt;3000,"",SMALL('Open 1'!F:F,L198))),"")</f>
        <v/>
      </c>
      <c r="E198" s="130" t="str">
        <f>IF(D198="nt",IFERROR(SMALL('Open 1'!F:F,L198),""),IF(D198&gt;3000,"",IFERROR(SMALL('Open 1'!F:F,L198),"")))</f>
        <v/>
      </c>
      <c r="G198" s="104" t="str">
        <f t="shared" si="4"/>
        <v/>
      </c>
      <c r="J198" s="186"/>
      <c r="K198" s="139"/>
      <c r="L198" s="68">
        <v>197</v>
      </c>
    </row>
    <row r="199" spans="1:12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1'!F:F,L199)&gt;1000,SMALL('Open 1'!F:F,L199)&lt;3000),"nt",IF(SMALL('Open 1'!F:F,L199)&gt;3000,"",SMALL('Open 1'!F:F,L199))),"")</f>
        <v/>
      </c>
      <c r="E199" s="130" t="str">
        <f>IF(D199="nt",IFERROR(SMALL('Open 1'!F:F,L199),""),IF(D199&gt;3000,"",IFERROR(SMALL('Open 1'!F:F,L199),"")))</f>
        <v/>
      </c>
      <c r="G199" s="104" t="str">
        <f t="shared" si="4"/>
        <v/>
      </c>
      <c r="J199" s="186"/>
      <c r="K199" s="139"/>
      <c r="L199" s="68">
        <v>198</v>
      </c>
    </row>
    <row r="200" spans="1:12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1'!F:F,L200)&gt;1000,SMALL('Open 1'!F:F,L200)&lt;3000),"nt",IF(SMALL('Open 1'!F:F,L200)&gt;3000,"",SMALL('Open 1'!F:F,L200))),"")</f>
        <v/>
      </c>
      <c r="E200" s="130" t="str">
        <f>IF(D200="nt",IFERROR(SMALL('Open 1'!F:F,L200),""),IF(D200&gt;3000,"",IFERROR(SMALL('Open 1'!F:F,L200),"")))</f>
        <v/>
      </c>
      <c r="G200" s="104" t="str">
        <f t="shared" si="4"/>
        <v/>
      </c>
      <c r="J200" s="186"/>
      <c r="K200" s="139"/>
      <c r="L200" s="68">
        <v>199</v>
      </c>
    </row>
    <row r="201" spans="1:12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1'!F:F,L201)&gt;1000,SMALL('Open 1'!F:F,L201)&lt;3000),"nt",IF(SMALL('Open 1'!F:F,L201)&gt;3000,"",SMALL('Open 1'!F:F,L201))),"")</f>
        <v/>
      </c>
      <c r="E201" s="130" t="str">
        <f>IF(D201="nt",IFERROR(SMALL('Open 1'!F:F,L201),""),IF(D201&gt;3000,"",IFERROR(SMALL('Open 1'!F:F,L201),"")))</f>
        <v/>
      </c>
      <c r="G201" s="104" t="str">
        <f t="shared" si="4"/>
        <v/>
      </c>
      <c r="J201" s="186"/>
      <c r="K201" s="139"/>
      <c r="L201" s="68">
        <v>200</v>
      </c>
    </row>
    <row r="202" spans="1:12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1'!F:F,L202)&gt;1000,SMALL('Open 1'!F:F,L202)&lt;3000),"nt",IF(SMALL('Open 1'!F:F,L202)&gt;3000,"",SMALL('Open 1'!F:F,L202))),"")</f>
        <v/>
      </c>
      <c r="E202" s="130" t="str">
        <f>IF(D202="nt",IFERROR(SMALL('Open 1'!F:F,L202),""),IF(D202&gt;3000,"",IFERROR(SMALL('Open 1'!F:F,L202),"")))</f>
        <v/>
      </c>
      <c r="G202" s="104" t="str">
        <f t="shared" si="4"/>
        <v/>
      </c>
      <c r="J202" s="186"/>
      <c r="K202" s="139"/>
      <c r="L202" s="68">
        <v>201</v>
      </c>
    </row>
    <row r="203" spans="1:12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1'!F:F,L203)&gt;1000,SMALL('Open 1'!F:F,L203)&lt;3000),"nt",IF(SMALL('Open 1'!F:F,L203)&gt;3000,"",SMALL('Open 1'!F:F,L203))),"")</f>
        <v/>
      </c>
      <c r="E203" s="130" t="str">
        <f>IF(D203="nt",IFERROR(SMALL('Open 1'!F:F,L203),""),IF(D203&gt;3000,"",IFERROR(SMALL('Open 1'!F:F,L203),"")))</f>
        <v/>
      </c>
      <c r="G203" s="104" t="str">
        <f t="shared" si="4"/>
        <v/>
      </c>
      <c r="J203" s="186"/>
      <c r="K203" s="139"/>
      <c r="L203" s="68">
        <v>202</v>
      </c>
    </row>
    <row r="204" spans="1:12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1'!F:F,L204)&gt;1000,SMALL('Open 1'!F:F,L204)&lt;3000),"nt",IF(SMALL('Open 1'!F:F,L204)&gt;3000,"",SMALL('Open 1'!F:F,L204))),"")</f>
        <v/>
      </c>
      <c r="E204" s="130" t="str">
        <f>IF(D204="nt",IFERROR(SMALL('Open 1'!F:F,L204),""),IF(D204&gt;3000,"",IFERROR(SMALL('Open 1'!F:F,L204),"")))</f>
        <v/>
      </c>
      <c r="G204" s="104" t="str">
        <f t="shared" si="4"/>
        <v/>
      </c>
      <c r="J204" s="186"/>
      <c r="K204" s="139"/>
      <c r="L204" s="68">
        <v>203</v>
      </c>
    </row>
    <row r="205" spans="1:12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1'!F:F,L205)&gt;1000,SMALL('Open 1'!F:F,L205)&lt;3000),"nt",IF(SMALL('Open 1'!F:F,L205)&gt;3000,"",SMALL('Open 1'!F:F,L205))),"")</f>
        <v/>
      </c>
      <c r="E205" s="130" t="str">
        <f>IF(D205="nt",IFERROR(SMALL('Open 1'!F:F,L205),""),IF(D205&gt;3000,"",IFERROR(SMALL('Open 1'!F:F,L205),"")))</f>
        <v/>
      </c>
      <c r="G205" s="104" t="str">
        <f t="shared" si="4"/>
        <v/>
      </c>
      <c r="J205" s="186"/>
      <c r="K205" s="139"/>
      <c r="L205" s="68">
        <v>204</v>
      </c>
    </row>
    <row r="206" spans="1:12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1'!F:F,L206)&gt;1000,SMALL('Open 1'!F:F,L206)&lt;3000),"nt",IF(SMALL('Open 1'!F:F,L206)&gt;3000,"",SMALL('Open 1'!F:F,L206))),"")</f>
        <v/>
      </c>
      <c r="E206" s="130" t="str">
        <f>IF(D206="nt",IFERROR(SMALL('Open 1'!F:F,L206),""),IF(D206&gt;3000,"",IFERROR(SMALL('Open 1'!F:F,L206),"")))</f>
        <v/>
      </c>
      <c r="G206" s="104" t="str">
        <f t="shared" si="4"/>
        <v/>
      </c>
      <c r="J206" s="186"/>
      <c r="K206" s="139"/>
      <c r="L206" s="68">
        <v>205</v>
      </c>
    </row>
    <row r="207" spans="1:12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1'!F:F,L207)&gt;1000,SMALL('Open 1'!F:F,L207)&lt;3000),"nt",IF(SMALL('Open 1'!F:F,L207)&gt;3000,"",SMALL('Open 1'!F:F,L207))),"")</f>
        <v/>
      </c>
      <c r="E207" s="130" t="str">
        <f>IF(D207="nt",IFERROR(SMALL('Open 1'!F:F,L207),""),IF(D207&gt;3000,"",IFERROR(SMALL('Open 1'!F:F,L207),"")))</f>
        <v/>
      </c>
      <c r="G207" s="104" t="str">
        <f t="shared" si="4"/>
        <v/>
      </c>
      <c r="J207" s="186"/>
      <c r="K207" s="139"/>
      <c r="L207" s="68">
        <v>206</v>
      </c>
    </row>
    <row r="208" spans="1:12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1'!F:F,L208)&gt;1000,SMALL('Open 1'!F:F,L208)&lt;3000),"nt",IF(SMALL('Open 1'!F:F,L208)&gt;3000,"",SMALL('Open 1'!F:F,L208))),"")</f>
        <v/>
      </c>
      <c r="E208" s="130" t="str">
        <f>IF(D208="nt",IFERROR(SMALL('Open 1'!F:F,L208),""),IF(D208&gt;3000,"",IFERROR(SMALL('Open 1'!F:F,L208),"")))</f>
        <v/>
      </c>
      <c r="G208" s="104" t="str">
        <f t="shared" si="4"/>
        <v/>
      </c>
      <c r="J208" s="186"/>
      <c r="K208" s="139"/>
      <c r="L208" s="68">
        <v>207</v>
      </c>
    </row>
    <row r="209" spans="1:12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1'!F:F,L209)&gt;1000,SMALL('Open 1'!F:F,L209)&lt;3000),"nt",IF(SMALL('Open 1'!F:F,L209)&gt;3000,"",SMALL('Open 1'!F:F,L209))),"")</f>
        <v/>
      </c>
      <c r="E209" s="130" t="str">
        <f>IF(D209="nt",IFERROR(SMALL('Open 1'!F:F,L209),""),IF(D209&gt;3000,"",IFERROR(SMALL('Open 1'!F:F,L209),"")))</f>
        <v/>
      </c>
      <c r="G209" s="104" t="str">
        <f t="shared" si="4"/>
        <v/>
      </c>
      <c r="J209" s="186"/>
      <c r="K209" s="139"/>
      <c r="L209" s="68">
        <v>208</v>
      </c>
    </row>
    <row r="210" spans="1:12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1'!F:F,L210)&gt;1000,SMALL('Open 1'!F:F,L210)&lt;3000),"nt",IF(SMALL('Open 1'!F:F,L210)&gt;3000,"",SMALL('Open 1'!F:F,L210))),"")</f>
        <v/>
      </c>
      <c r="E210" s="130" t="str">
        <f>IF(D210="nt",IFERROR(SMALL('Open 1'!F:F,L210),""),IF(D210&gt;3000,"",IFERROR(SMALL('Open 1'!F:F,L210),"")))</f>
        <v/>
      </c>
      <c r="G210" s="104" t="str">
        <f t="shared" si="4"/>
        <v/>
      </c>
      <c r="J210" s="186"/>
      <c r="K210" s="139"/>
      <c r="L210" s="68">
        <v>209</v>
      </c>
    </row>
    <row r="211" spans="1:12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1'!F:F,L211)&gt;1000,SMALL('Open 1'!F:F,L211)&lt;3000),"nt",IF(SMALL('Open 1'!F:F,L211)&gt;3000,"",SMALL('Open 1'!F:F,L211))),"")</f>
        <v/>
      </c>
      <c r="E211" s="130" t="str">
        <f>IF(D211="nt",IFERROR(SMALL('Open 1'!F:F,L211),""),IF(D211&gt;3000,"",IFERROR(SMALL('Open 1'!F:F,L211),"")))</f>
        <v/>
      </c>
      <c r="G211" s="104" t="str">
        <f t="shared" si="4"/>
        <v/>
      </c>
      <c r="J211" s="186"/>
      <c r="K211" s="139"/>
      <c r="L211" s="68">
        <v>210</v>
      </c>
    </row>
    <row r="212" spans="1:12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1'!F:F,L212)&gt;1000,SMALL('Open 1'!F:F,L212)&lt;3000),"nt",IF(SMALL('Open 1'!F:F,L212)&gt;3000,"",SMALL('Open 1'!F:F,L212))),"")</f>
        <v/>
      </c>
      <c r="E212" s="130" t="str">
        <f>IF(D212="nt",IFERROR(SMALL('Open 1'!F:F,L212),""),IF(D212&gt;3000,"",IFERROR(SMALL('Open 1'!F:F,L212),"")))</f>
        <v/>
      </c>
      <c r="G212" s="104" t="str">
        <f t="shared" si="4"/>
        <v/>
      </c>
      <c r="J212" s="186"/>
      <c r="K212" s="139"/>
      <c r="L212" s="68">
        <v>211</v>
      </c>
    </row>
    <row r="213" spans="1:12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1'!F:F,L213)&gt;1000,SMALL('Open 1'!F:F,L213)&lt;3000),"nt",IF(SMALL('Open 1'!F:F,L213)&gt;3000,"",SMALL('Open 1'!F:F,L213))),"")</f>
        <v/>
      </c>
      <c r="E213" s="130" t="str">
        <f>IF(D213="nt",IFERROR(SMALL('Open 1'!F:F,L213),""),IF(D213&gt;3000,"",IFERROR(SMALL('Open 1'!F:F,L213),"")))</f>
        <v/>
      </c>
      <c r="G213" s="104" t="str">
        <f t="shared" si="4"/>
        <v/>
      </c>
      <c r="J213" s="186"/>
      <c r="K213" s="139"/>
      <c r="L213" s="68">
        <v>212</v>
      </c>
    </row>
    <row r="214" spans="1:12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1'!F:F,L214)&gt;1000,SMALL('Open 1'!F:F,L214)&lt;3000),"nt",IF(SMALL('Open 1'!F:F,L214)&gt;3000,"",SMALL('Open 1'!F:F,L214))),"")</f>
        <v/>
      </c>
      <c r="E214" s="130" t="str">
        <f>IF(D214="nt",IFERROR(SMALL('Open 1'!F:F,L214),""),IF(D214&gt;3000,"",IFERROR(SMALL('Open 1'!F:F,L214),"")))</f>
        <v/>
      </c>
      <c r="G214" s="104" t="str">
        <f t="shared" si="4"/>
        <v/>
      </c>
      <c r="J214" s="186"/>
      <c r="K214" s="139"/>
      <c r="L214" s="68">
        <v>213</v>
      </c>
    </row>
    <row r="215" spans="1:12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1'!F:F,L215)&gt;1000,SMALL('Open 1'!F:F,L215)&lt;3000),"nt",IF(SMALL('Open 1'!F:F,L215)&gt;3000,"",SMALL('Open 1'!F:F,L215))),"")</f>
        <v/>
      </c>
      <c r="E215" s="130" t="str">
        <f>IF(D215="nt",IFERROR(SMALL('Open 1'!F:F,L215),""),IF(D215&gt;3000,"",IFERROR(SMALL('Open 1'!F:F,L215),"")))</f>
        <v/>
      </c>
      <c r="G215" s="104" t="str">
        <f t="shared" si="4"/>
        <v/>
      </c>
      <c r="J215" s="186"/>
      <c r="K215" s="139"/>
      <c r="L215" s="68">
        <v>214</v>
      </c>
    </row>
    <row r="216" spans="1:12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1'!F:F,L216)&gt;1000,SMALL('Open 1'!F:F,L216)&lt;3000),"nt",IF(SMALL('Open 1'!F:F,L216)&gt;3000,"",SMALL('Open 1'!F:F,L216))),"")</f>
        <v/>
      </c>
      <c r="E216" s="130" t="str">
        <f>IF(D216="nt",IFERROR(SMALL('Open 1'!F:F,L216),""),IF(D216&gt;3000,"",IFERROR(SMALL('Open 1'!F:F,L216),"")))</f>
        <v/>
      </c>
      <c r="G216" s="104" t="str">
        <f t="shared" si="4"/>
        <v/>
      </c>
      <c r="J216" s="186"/>
      <c r="K216" s="139"/>
      <c r="L216" s="68">
        <v>215</v>
      </c>
    </row>
    <row r="217" spans="1:12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1'!F:F,L217)&gt;1000,SMALL('Open 1'!F:F,L217)&lt;3000),"nt",IF(SMALL('Open 1'!F:F,L217)&gt;3000,"",SMALL('Open 1'!F:F,L217))),"")</f>
        <v/>
      </c>
      <c r="E217" s="130" t="str">
        <f>IF(D217="nt",IFERROR(SMALL('Open 1'!F:F,L217),""),IF(D217&gt;3000,"",IFERROR(SMALL('Open 1'!F:F,L217),"")))</f>
        <v/>
      </c>
      <c r="G217" s="104" t="str">
        <f t="shared" si="4"/>
        <v/>
      </c>
      <c r="J217" s="186"/>
      <c r="K217" s="139"/>
      <c r="L217" s="68">
        <v>216</v>
      </c>
    </row>
    <row r="218" spans="1:12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1'!F:F,L218)&gt;1000,SMALL('Open 1'!F:F,L218)&lt;3000),"nt",IF(SMALL('Open 1'!F:F,L218)&gt;3000,"",SMALL('Open 1'!F:F,L218))),"")</f>
        <v/>
      </c>
      <c r="E218" s="130" t="str">
        <f>IF(D218="nt",IFERROR(SMALL('Open 1'!F:F,L218),""),IF(D218&gt;3000,"",IFERROR(SMALL('Open 1'!F:F,L218),"")))</f>
        <v/>
      </c>
      <c r="G218" s="104" t="str">
        <f t="shared" si="4"/>
        <v/>
      </c>
      <c r="J218" s="186"/>
      <c r="K218" s="139"/>
      <c r="L218" s="68">
        <v>217</v>
      </c>
    </row>
    <row r="219" spans="1:12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1'!F:F,L219)&gt;1000,SMALL('Open 1'!F:F,L219)&lt;3000),"nt",IF(SMALL('Open 1'!F:F,L219)&gt;3000,"",SMALL('Open 1'!F:F,L219))),"")</f>
        <v/>
      </c>
      <c r="E219" s="130" t="str">
        <f>IF(D219="nt",IFERROR(SMALL('Open 1'!F:F,L219),""),IF(D219&gt;3000,"",IFERROR(SMALL('Open 1'!F:F,L219),"")))</f>
        <v/>
      </c>
      <c r="G219" s="104" t="str">
        <f t="shared" si="4"/>
        <v/>
      </c>
      <c r="J219" s="186"/>
      <c r="K219" s="139"/>
      <c r="L219" s="68">
        <v>218</v>
      </c>
    </row>
    <row r="220" spans="1:12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1'!F:F,L220)&gt;1000,SMALL('Open 1'!F:F,L220)&lt;3000),"nt",IF(SMALL('Open 1'!F:F,L220)&gt;3000,"",SMALL('Open 1'!F:F,L220))),"")</f>
        <v/>
      </c>
      <c r="E220" s="130" t="str">
        <f>IF(D220="nt",IFERROR(SMALL('Open 1'!F:F,L220),""),IF(D220&gt;3000,"",IFERROR(SMALL('Open 1'!F:F,L220),"")))</f>
        <v/>
      </c>
      <c r="G220" s="104" t="str">
        <f t="shared" si="4"/>
        <v/>
      </c>
      <c r="J220" s="186"/>
      <c r="K220" s="139"/>
      <c r="L220" s="68">
        <v>219</v>
      </c>
    </row>
    <row r="221" spans="1:12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1'!F:F,L221)&gt;1000,SMALL('Open 1'!F:F,L221)&lt;3000),"nt",IF(SMALL('Open 1'!F:F,L221)&gt;3000,"",SMALL('Open 1'!F:F,L221))),"")</f>
        <v/>
      </c>
      <c r="E221" s="130" t="str">
        <f>IF(D221="nt",IFERROR(SMALL('Open 1'!F:F,L221),""),IF(D221&gt;3000,"",IFERROR(SMALL('Open 1'!F:F,L221),"")))</f>
        <v/>
      </c>
      <c r="G221" s="104" t="str">
        <f t="shared" si="4"/>
        <v/>
      </c>
      <c r="J221" s="186"/>
      <c r="K221" s="139"/>
      <c r="L221" s="68">
        <v>220</v>
      </c>
    </row>
    <row r="222" spans="1:12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1'!F:F,L222)&gt;1000,SMALL('Open 1'!F:F,L222)&lt;3000),"nt",IF(SMALL('Open 1'!F:F,L222)&gt;3000,"",SMALL('Open 1'!F:F,L222))),"")</f>
        <v/>
      </c>
      <c r="E222" s="130" t="str">
        <f>IF(D222="nt",IFERROR(SMALL('Open 1'!F:F,L222),""),IF(D222&gt;3000,"",IFERROR(SMALL('Open 1'!F:F,L222),"")))</f>
        <v/>
      </c>
      <c r="G222" s="104" t="str">
        <f t="shared" si="4"/>
        <v/>
      </c>
      <c r="J222" s="186"/>
      <c r="K222" s="139"/>
      <c r="L222" s="68">
        <v>221</v>
      </c>
    </row>
    <row r="223" spans="1:12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1'!F:F,L223)&gt;1000,SMALL('Open 1'!F:F,L223)&lt;3000),"nt",IF(SMALL('Open 1'!F:F,L223)&gt;3000,"",SMALL('Open 1'!F:F,L223))),"")</f>
        <v/>
      </c>
      <c r="E223" s="130" t="str">
        <f>IF(D223="nt",IFERROR(SMALL('Open 1'!F:F,L223),""),IF(D223&gt;3000,"",IFERROR(SMALL('Open 1'!F:F,L223),"")))</f>
        <v/>
      </c>
      <c r="G223" s="104" t="str">
        <f t="shared" si="4"/>
        <v/>
      </c>
      <c r="J223" s="186"/>
      <c r="K223" s="139"/>
      <c r="L223" s="68">
        <v>222</v>
      </c>
    </row>
    <row r="224" spans="1:12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1'!F:F,L224)&gt;1000,SMALL('Open 1'!F:F,L224)&lt;3000),"nt",IF(SMALL('Open 1'!F:F,L224)&gt;3000,"",SMALL('Open 1'!F:F,L224))),"")</f>
        <v/>
      </c>
      <c r="E224" s="130" t="str">
        <f>IF(D224="nt",IFERROR(SMALL('Open 1'!F:F,L224),""),IF(D224&gt;3000,"",IFERROR(SMALL('Open 1'!F:F,L224),"")))</f>
        <v/>
      </c>
      <c r="G224" s="104" t="str">
        <f t="shared" si="4"/>
        <v/>
      </c>
      <c r="J224" s="186"/>
      <c r="K224" s="139"/>
      <c r="L224" s="68">
        <v>223</v>
      </c>
    </row>
    <row r="225" spans="1:12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1'!F:F,L225)&gt;1000,SMALL('Open 1'!F:F,L225)&lt;3000),"nt",IF(SMALL('Open 1'!F:F,L225)&gt;3000,"",SMALL('Open 1'!F:F,L225))),"")</f>
        <v/>
      </c>
      <c r="E225" s="130" t="str">
        <f>IF(D225="nt",IFERROR(SMALL('Open 1'!F:F,L225),""),IF(D225&gt;3000,"",IFERROR(SMALL('Open 1'!F:F,L225),"")))</f>
        <v/>
      </c>
      <c r="G225" s="104" t="str">
        <f t="shared" si="4"/>
        <v/>
      </c>
      <c r="J225" s="186"/>
      <c r="K225" s="139"/>
      <c r="L225" s="68">
        <v>224</v>
      </c>
    </row>
    <row r="226" spans="1:12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1'!F:F,L226)&gt;1000,SMALL('Open 1'!F:F,L226)&lt;3000),"nt",IF(SMALL('Open 1'!F:F,L226)&gt;3000,"",SMALL('Open 1'!F:F,L226))),"")</f>
        <v/>
      </c>
      <c r="E226" s="130" t="str">
        <f>IF(D226="nt",IFERROR(SMALL('Open 1'!F:F,L226),""),IF(D226&gt;3000,"",IFERROR(SMALL('Open 1'!F:F,L226),"")))</f>
        <v/>
      </c>
      <c r="G226" s="104" t="str">
        <f t="shared" si="4"/>
        <v/>
      </c>
      <c r="J226" s="186"/>
      <c r="K226" s="139"/>
      <c r="L226" s="68">
        <v>225</v>
      </c>
    </row>
    <row r="227" spans="1:12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1'!F:F,L227)&gt;1000,SMALL('Open 1'!F:F,L227)&lt;3000),"nt",IF(SMALL('Open 1'!F:F,L227)&gt;3000,"",SMALL('Open 1'!F:F,L227))),"")</f>
        <v/>
      </c>
      <c r="E227" s="130" t="str">
        <f>IF(D227="nt",IFERROR(SMALL('Open 1'!F:F,L227),""),IF(D227&gt;3000,"",IFERROR(SMALL('Open 1'!F:F,L227),"")))</f>
        <v/>
      </c>
      <c r="G227" s="104" t="str">
        <f t="shared" si="4"/>
        <v/>
      </c>
      <c r="J227" s="186"/>
      <c r="K227" s="139"/>
      <c r="L227" s="68">
        <v>226</v>
      </c>
    </row>
    <row r="228" spans="1:12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1'!F:F,L228)&gt;1000,SMALL('Open 1'!F:F,L228)&lt;3000),"nt",IF(SMALL('Open 1'!F:F,L228)&gt;3000,"",SMALL('Open 1'!F:F,L228))),"")</f>
        <v/>
      </c>
      <c r="E228" s="130" t="str">
        <f>IF(D228="nt",IFERROR(SMALL('Open 1'!F:F,L228),""),IF(D228&gt;3000,"",IFERROR(SMALL('Open 1'!F:F,L228),"")))</f>
        <v/>
      </c>
      <c r="G228" s="104" t="str">
        <f t="shared" si="4"/>
        <v/>
      </c>
      <c r="J228" s="186"/>
      <c r="K228" s="139"/>
      <c r="L228" s="68">
        <v>227</v>
      </c>
    </row>
    <row r="229" spans="1:12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1'!F:F,L229)&gt;1000,SMALL('Open 1'!F:F,L229)&lt;3000),"nt",IF(SMALL('Open 1'!F:F,L229)&gt;3000,"",SMALL('Open 1'!F:F,L229))),"")</f>
        <v/>
      </c>
      <c r="E229" s="130" t="str">
        <f>IF(D229="nt",IFERROR(SMALL('Open 1'!F:F,L229),""),IF(D229&gt;3000,"",IFERROR(SMALL('Open 1'!F:F,L229),"")))</f>
        <v/>
      </c>
      <c r="G229" s="104" t="str">
        <f t="shared" si="4"/>
        <v/>
      </c>
      <c r="J229" s="186"/>
      <c r="K229" s="139"/>
      <c r="L229" s="68">
        <v>228</v>
      </c>
    </row>
    <row r="230" spans="1:12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1'!F:F,L230)&gt;1000,SMALL('Open 1'!F:F,L230)&lt;3000),"nt",IF(SMALL('Open 1'!F:F,L230)&gt;3000,"",SMALL('Open 1'!F:F,L230))),"")</f>
        <v/>
      </c>
      <c r="E230" s="130" t="str">
        <f>IF(D230="nt",IFERROR(SMALL('Open 1'!F:F,L230),""),IF(D230&gt;3000,"",IFERROR(SMALL('Open 1'!F:F,L230),"")))</f>
        <v/>
      </c>
      <c r="G230" s="104" t="str">
        <f t="shared" si="4"/>
        <v/>
      </c>
      <c r="J230" s="186"/>
      <c r="K230" s="139"/>
      <c r="L230" s="68">
        <v>229</v>
      </c>
    </row>
    <row r="231" spans="1:12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1'!F:F,L231)&gt;1000,SMALL('Open 1'!F:F,L231)&lt;3000),"nt",IF(SMALL('Open 1'!F:F,L231)&gt;3000,"",SMALL('Open 1'!F:F,L231))),"")</f>
        <v/>
      </c>
      <c r="E231" s="130" t="str">
        <f>IF(D231="nt",IFERROR(SMALL('Open 1'!F:F,L231),""),IF(D231&gt;3000,"",IFERROR(SMALL('Open 1'!F:F,L231),"")))</f>
        <v/>
      </c>
      <c r="G231" s="104" t="str">
        <f t="shared" si="4"/>
        <v/>
      </c>
      <c r="J231" s="186"/>
      <c r="K231" s="139"/>
      <c r="L231" s="68">
        <v>230</v>
      </c>
    </row>
    <row r="232" spans="1:12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1'!F:F,L232)&gt;1000,SMALL('Open 1'!F:F,L232)&lt;3000),"nt",IF(SMALL('Open 1'!F:F,L232)&gt;3000,"",SMALL('Open 1'!F:F,L232))),"")</f>
        <v/>
      </c>
      <c r="E232" s="130" t="str">
        <f>IF(D232="nt",IFERROR(SMALL('Open 1'!F:F,L232),""),IF(D232&gt;3000,"",IFERROR(SMALL('Open 1'!F:F,L232),"")))</f>
        <v/>
      </c>
      <c r="G232" s="104" t="str">
        <f t="shared" si="4"/>
        <v/>
      </c>
      <c r="J232" s="186"/>
      <c r="K232" s="139"/>
      <c r="L232" s="68">
        <v>231</v>
      </c>
    </row>
    <row r="233" spans="1:12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1'!F:F,L233)&gt;1000,SMALL('Open 1'!F:F,L233)&lt;3000),"nt",IF(SMALL('Open 1'!F:F,L233)&gt;3000,"",SMALL('Open 1'!F:F,L233))),"")</f>
        <v/>
      </c>
      <c r="E233" s="130" t="str">
        <f>IF(D233="nt",IFERROR(SMALL('Open 1'!F:F,L233),""),IF(D233&gt;3000,"",IFERROR(SMALL('Open 1'!F:F,L233),"")))</f>
        <v/>
      </c>
      <c r="G233" s="104" t="str">
        <f t="shared" si="4"/>
        <v/>
      </c>
      <c r="J233" s="186"/>
      <c r="K233" s="139"/>
      <c r="L233" s="68">
        <v>232</v>
      </c>
    </row>
    <row r="234" spans="1:12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1'!F:F,L234)&gt;1000,SMALL('Open 1'!F:F,L234)&lt;3000),"nt",IF(SMALL('Open 1'!F:F,L234)&gt;3000,"",SMALL('Open 1'!F:F,L234))),"")</f>
        <v/>
      </c>
      <c r="E234" s="130" t="str">
        <f>IF(D234="nt",IFERROR(SMALL('Open 1'!F:F,L234),""),IF(D234&gt;3000,"",IFERROR(SMALL('Open 1'!F:F,L234),"")))</f>
        <v/>
      </c>
      <c r="G234" s="104" t="str">
        <f t="shared" si="4"/>
        <v/>
      </c>
      <c r="J234" s="186"/>
      <c r="K234" s="139"/>
      <c r="L234" s="68">
        <v>233</v>
      </c>
    </row>
    <row r="235" spans="1:12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1'!F:F,L235)&gt;1000,SMALL('Open 1'!F:F,L235)&lt;3000),"nt",IF(SMALL('Open 1'!F:F,L235)&gt;3000,"",SMALL('Open 1'!F:F,L235))),"")</f>
        <v/>
      </c>
      <c r="E235" s="130" t="str">
        <f>IF(D235="nt",IFERROR(SMALL('Open 1'!F:F,L235),""),IF(D235&gt;3000,"",IFERROR(SMALL('Open 1'!F:F,L235),"")))</f>
        <v/>
      </c>
      <c r="G235" s="104" t="str">
        <f t="shared" si="4"/>
        <v/>
      </c>
      <c r="J235" s="186"/>
      <c r="K235" s="139"/>
      <c r="L235" s="68">
        <v>234</v>
      </c>
    </row>
    <row r="236" spans="1:12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1'!F:F,L236)&gt;1000,SMALL('Open 1'!F:F,L236)&lt;3000),"nt",IF(SMALL('Open 1'!F:F,L236)&gt;3000,"",SMALL('Open 1'!F:F,L236))),"")</f>
        <v/>
      </c>
      <c r="E236" s="130" t="str">
        <f>IF(D236="nt",IFERROR(SMALL('Open 1'!F:F,L236),""),IF(D236&gt;3000,"",IFERROR(SMALL('Open 1'!F:F,L236),"")))</f>
        <v/>
      </c>
      <c r="G236" s="104" t="str">
        <f t="shared" si="4"/>
        <v/>
      </c>
      <c r="J236" s="186"/>
      <c r="K236" s="139"/>
      <c r="L236" s="68">
        <v>235</v>
      </c>
    </row>
    <row r="237" spans="1:12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1'!F:F,L237)&gt;1000,SMALL('Open 1'!F:F,L237)&lt;3000),"nt",IF(SMALL('Open 1'!F:F,L237)&gt;3000,"",SMALL('Open 1'!F:F,L237))),"")</f>
        <v/>
      </c>
      <c r="E237" s="130" t="str">
        <f>IF(D237="nt",IFERROR(SMALL('Open 1'!F:F,L237),""),IF(D237&gt;3000,"",IFERROR(SMALL('Open 1'!F:F,L237),"")))</f>
        <v/>
      </c>
      <c r="G237" s="104" t="str">
        <f t="shared" si="4"/>
        <v/>
      </c>
      <c r="J237" s="186"/>
      <c r="K237" s="139"/>
      <c r="L237" s="68">
        <v>236</v>
      </c>
    </row>
    <row r="238" spans="1:12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1'!F:F,L238)&gt;1000,SMALL('Open 1'!F:F,L238)&lt;3000),"nt",IF(SMALL('Open 1'!F:F,L238)&gt;3000,"",SMALL('Open 1'!F:F,L238))),"")</f>
        <v/>
      </c>
      <c r="E238" s="130" t="str">
        <f>IF(D238="nt",IFERROR(SMALL('Open 1'!F:F,L238),""),IF(D238&gt;3000,"",IFERROR(SMALL('Open 1'!F:F,L238),"")))</f>
        <v/>
      </c>
      <c r="G238" s="104" t="str">
        <f t="shared" si="4"/>
        <v/>
      </c>
      <c r="J238" s="186"/>
      <c r="K238" s="139"/>
      <c r="L238" s="68">
        <v>237</v>
      </c>
    </row>
    <row r="239" spans="1:12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1'!F:F,L239)&gt;1000,SMALL('Open 1'!F:F,L239)&lt;3000),"nt",IF(SMALL('Open 1'!F:F,L239)&gt;3000,"",SMALL('Open 1'!F:F,L239))),"")</f>
        <v/>
      </c>
      <c r="E239" s="130" t="str">
        <f>IF(D239="nt",IFERROR(SMALL('Open 1'!F:F,L239),""),IF(D239&gt;3000,"",IFERROR(SMALL('Open 1'!F:F,L239),"")))</f>
        <v/>
      </c>
      <c r="G239" s="104" t="str">
        <f t="shared" si="4"/>
        <v/>
      </c>
      <c r="J239" s="186"/>
      <c r="K239" s="139"/>
      <c r="L239" s="68">
        <v>238</v>
      </c>
    </row>
    <row r="240" spans="1:12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1'!F:F,L240)&gt;1000,SMALL('Open 1'!F:F,L240)&lt;3000),"nt",IF(SMALL('Open 1'!F:F,L240)&gt;3000,"",SMALL('Open 1'!F:F,L240))),"")</f>
        <v/>
      </c>
      <c r="E240" s="130" t="str">
        <f>IF(D240="nt",IFERROR(SMALL('Open 1'!F:F,L240),""),IF(D240&gt;3000,"",IFERROR(SMALL('Open 1'!F:F,L240),"")))</f>
        <v/>
      </c>
      <c r="G240" s="104" t="str">
        <f t="shared" si="4"/>
        <v/>
      </c>
      <c r="J240" s="186"/>
      <c r="K240" s="139"/>
      <c r="L240" s="68">
        <v>239</v>
      </c>
    </row>
    <row r="241" spans="1:12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1'!F:F,L241)&gt;1000,SMALL('Open 1'!F:F,L241)&lt;3000),"nt",IF(SMALL('Open 1'!F:F,L241)&gt;3000,"",SMALL('Open 1'!F:F,L241))),"")</f>
        <v/>
      </c>
      <c r="E241" s="130" t="str">
        <f>IF(D241="nt",IFERROR(SMALL('Open 1'!F:F,L241),""),IF(D241&gt;3000,"",IFERROR(SMALL('Open 1'!F:F,L241),"")))</f>
        <v/>
      </c>
      <c r="G241" s="104" t="str">
        <f t="shared" si="4"/>
        <v/>
      </c>
      <c r="J241" s="186"/>
      <c r="K241" s="139"/>
      <c r="L241" s="68">
        <v>240</v>
      </c>
    </row>
    <row r="242" spans="1:12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1'!F:F,L242)&gt;1000,SMALL('Open 1'!F:F,L242)&lt;3000),"nt",IF(SMALL('Open 1'!F:F,L242)&gt;3000,"",SMALL('Open 1'!F:F,L242))),"")</f>
        <v/>
      </c>
      <c r="E242" s="130" t="str">
        <f>IF(D242="nt",IFERROR(SMALL('Open 1'!F:F,L242),""),IF(D242&gt;3000,"",IFERROR(SMALL('Open 1'!F:F,L242),"")))</f>
        <v/>
      </c>
      <c r="G242" s="104" t="str">
        <f t="shared" si="4"/>
        <v/>
      </c>
      <c r="J242" s="186"/>
      <c r="K242" s="139"/>
      <c r="L242" s="68">
        <v>241</v>
      </c>
    </row>
    <row r="243" spans="1:12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1'!F:F,L243)&gt;1000,SMALL('Open 1'!F:F,L243)&lt;3000),"nt",IF(SMALL('Open 1'!F:F,L243)&gt;3000,"",SMALL('Open 1'!F:F,L243))),"")</f>
        <v/>
      </c>
      <c r="E243" s="130" t="str">
        <f>IF(D243="nt",IFERROR(SMALL('Open 1'!F:F,L243),""),IF(D243&gt;3000,"",IFERROR(SMALL('Open 1'!F:F,L243),"")))</f>
        <v/>
      </c>
      <c r="G243" s="104" t="str">
        <f t="shared" si="4"/>
        <v/>
      </c>
      <c r="J243" s="186"/>
      <c r="K243" s="139"/>
      <c r="L243" s="68">
        <v>242</v>
      </c>
    </row>
    <row r="244" spans="1:12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1'!F:F,L244)&gt;1000,SMALL('Open 1'!F:F,L244)&lt;3000),"nt",IF(SMALL('Open 1'!F:F,L244)&gt;3000,"",SMALL('Open 1'!F:F,L244))),"")</f>
        <v/>
      </c>
      <c r="E244" s="130" t="str">
        <f>IF(D244="nt",IFERROR(SMALL('Open 1'!F:F,L244),""),IF(D244&gt;3000,"",IFERROR(SMALL('Open 1'!F:F,L244),"")))</f>
        <v/>
      </c>
      <c r="G244" s="104" t="str">
        <f t="shared" si="4"/>
        <v/>
      </c>
      <c r="J244" s="186"/>
      <c r="K244" s="139"/>
      <c r="L244" s="68">
        <v>243</v>
      </c>
    </row>
    <row r="245" spans="1:12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1'!F:F,L245)&gt;1000,SMALL('Open 1'!F:F,L245)&lt;3000),"nt",IF(SMALL('Open 1'!F:F,L245)&gt;3000,"",SMALL('Open 1'!F:F,L245))),"")</f>
        <v/>
      </c>
      <c r="E245" s="130" t="str">
        <f>IF(D245="nt",IFERROR(SMALL('Open 1'!F:F,L245),""),IF(D245&gt;3000,"",IFERROR(SMALL('Open 1'!F:F,L245),"")))</f>
        <v/>
      </c>
      <c r="G245" s="104" t="str">
        <f t="shared" si="4"/>
        <v/>
      </c>
      <c r="J245" s="186"/>
      <c r="K245" s="139"/>
      <c r="L245" s="68">
        <v>244</v>
      </c>
    </row>
    <row r="246" spans="1:12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1'!F:F,L246)&gt;1000,SMALL('Open 1'!F:F,L246)&lt;3000),"nt",IF(SMALL('Open 1'!F:F,L246)&gt;3000,"",SMALL('Open 1'!F:F,L246))),"")</f>
        <v/>
      </c>
      <c r="E246" s="130" t="str">
        <f>IF(D246="nt",IFERROR(SMALL('Open 1'!F:F,L246),""),IF(D246&gt;3000,"",IFERROR(SMALL('Open 1'!F:F,L246),"")))</f>
        <v/>
      </c>
      <c r="G246" s="104" t="str">
        <f t="shared" si="4"/>
        <v/>
      </c>
      <c r="J246" s="186"/>
      <c r="K246" s="139"/>
      <c r="L246" s="68">
        <v>245</v>
      </c>
    </row>
    <row r="247" spans="1:12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1'!F:F,L247)&gt;1000,SMALL('Open 1'!F:F,L247)&lt;3000),"nt",IF(SMALL('Open 1'!F:F,L247)&gt;3000,"",SMALL('Open 1'!F:F,L247))),"")</f>
        <v/>
      </c>
      <c r="E247" s="130" t="str">
        <f>IF(D247="nt",IFERROR(SMALL('Open 1'!F:F,L247),""),IF(D247&gt;3000,"",IFERROR(SMALL('Open 1'!F:F,L247),"")))</f>
        <v/>
      </c>
      <c r="G247" s="104" t="str">
        <f t="shared" si="4"/>
        <v/>
      </c>
      <c r="J247" s="186"/>
      <c r="K247" s="139"/>
      <c r="L247" s="68">
        <v>246</v>
      </c>
    </row>
    <row r="248" spans="1:12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1'!F:F,L248)&gt;1000,SMALL('Open 1'!F:F,L248)&lt;3000),"nt",IF(SMALL('Open 1'!F:F,L248)&gt;3000,"",SMALL('Open 1'!F:F,L248))),"")</f>
        <v/>
      </c>
      <c r="E248" s="130" t="str">
        <f>IF(D248="nt",IFERROR(SMALL('Open 1'!F:F,L248),""),IF(D248&gt;3000,"",IFERROR(SMALL('Open 1'!F:F,L248),"")))</f>
        <v/>
      </c>
      <c r="G248" s="104" t="str">
        <f t="shared" si="4"/>
        <v/>
      </c>
      <c r="J248" s="186"/>
      <c r="K248" s="139"/>
      <c r="L248" s="68">
        <v>247</v>
      </c>
    </row>
    <row r="249" spans="1:12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1'!F:F,L249)&gt;1000,SMALL('Open 1'!F:F,L249)&lt;3000),"nt",IF(SMALL('Open 1'!F:F,L249)&gt;3000,"",SMALL('Open 1'!F:F,L249))),"")</f>
        <v/>
      </c>
      <c r="E249" s="130" t="str">
        <f>IF(D249="nt",IFERROR(SMALL('Open 1'!F:F,L249),""),IF(D249&gt;3000,"",IFERROR(SMALL('Open 1'!F:F,L249),"")))</f>
        <v/>
      </c>
      <c r="G249" s="104" t="str">
        <f t="shared" si="4"/>
        <v/>
      </c>
      <c r="J249" s="186"/>
      <c r="K249" s="139"/>
      <c r="L249" s="68">
        <v>248</v>
      </c>
    </row>
    <row r="250" spans="1:12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1'!F:F,L250)&gt;1000,SMALL('Open 1'!F:F,L250)&lt;3000),"nt",IF(SMALL('Open 1'!F:F,L250)&gt;3000,"",SMALL('Open 1'!F:F,L250))),"")</f>
        <v/>
      </c>
      <c r="E250" s="130" t="str">
        <f>IF(D250="nt",IFERROR(SMALL('Open 1'!F:F,L250),""),IF(D250&gt;3000,"",IFERROR(SMALL('Open 1'!F:F,L250),"")))</f>
        <v/>
      </c>
      <c r="G250" s="104" t="str">
        <f t="shared" si="4"/>
        <v/>
      </c>
      <c r="J250" s="186"/>
      <c r="K250" s="139"/>
      <c r="L250" s="68">
        <v>249</v>
      </c>
    </row>
    <row r="251" spans="1:12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1'!F:F,L251)&gt;1000,SMALL('Open 1'!F:F,L251)&lt;3000),"nt",IF(SMALL('Open 1'!F:F,L251)&gt;3000,"",SMALL('Open 1'!F:F,L251))),"")</f>
        <v/>
      </c>
      <c r="E251" s="130" t="str">
        <f>IF(D251="nt",IFERROR(SMALL('Open 1'!F:F,L251),""),IF(D251&gt;3000,"",IFERROR(SMALL('Open 1'!F:F,L251),"")))</f>
        <v/>
      </c>
      <c r="G251" s="104" t="str">
        <f t="shared" si="4"/>
        <v/>
      </c>
      <c r="K251" s="139"/>
      <c r="L251" s="68">
        <v>250</v>
      </c>
    </row>
  </sheetData>
  <sheetProtection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workbookViewId="0">
      <pane ySplit="1" topLeftCell="A2" activePane="bottomLeft" state="frozen"/>
      <selection pane="bottomLeft" activeCell="J3" sqref="J3"/>
    </sheetView>
  </sheetViews>
  <sheetFormatPr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198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570312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9.140625" style="2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Shana Lensing</v>
      </c>
      <c r="C2" s="23" t="str">
        <f>IFERROR(Draw!P2,"")</f>
        <v>Dream</v>
      </c>
      <c r="D2" s="96">
        <f>IF(OR(A2="oco",A2="oy"),VLOOKUP(CONCATENATE(B2,C2),'Open 1'!T:V,2,FALSE),"")</f>
        <v>14.680999999999999</v>
      </c>
      <c r="E2" s="106">
        <v>1.0000000000000001E-9</v>
      </c>
      <c r="F2" s="107">
        <f>IFERROR(IF(D2="scratch",3000+E2,IF(D2="nt",1000+E2,IF((D2+E2)&gt;5,D2+E2,""))),"")</f>
        <v>14.681000000999999</v>
      </c>
      <c r="G2" s="199" t="str">
        <f>IF(OR(AND(D2&gt;1,D2&lt;1050),D2="nt",D2="",D2="scratch"),"","Not valid")</f>
        <v/>
      </c>
      <c r="S2" s="21" t="str">
        <f>CONCATENATE(B2,C2)</f>
        <v>Shana LensingDream</v>
      </c>
      <c r="T2" s="109">
        <f t="shared" ref="T2:T33" si="0">D2</f>
        <v>14.680999999999999</v>
      </c>
      <c r="V2" s="3" t="str">
        <f>IFERROR(VLOOKUP(Youth!F2,$AC$3:$AD$7,2,TRUE),"")</f>
        <v>1D</v>
      </c>
      <c r="W2" s="8">
        <f>IFERROR(IF(V2=$W$1,Youth!F2,""),"")</f>
        <v>14.681000000999999</v>
      </c>
      <c r="X2" s="8" t="str">
        <f>IFERROR(IF(V2=$X$1,Youth!F2,""),"")</f>
        <v/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0">
        <v>0.24</v>
      </c>
      <c r="AR2" s="170">
        <v>0.19</v>
      </c>
      <c r="AS2" s="170">
        <v>0.14000000000000001</v>
      </c>
      <c r="AT2" s="170">
        <v>0.09</v>
      </c>
      <c r="AU2" s="170">
        <f>SUM(AQ2:AT2)</f>
        <v>0.66</v>
      </c>
    </row>
    <row r="3" spans="1:47" ht="16.5" thickBot="1">
      <c r="A3" s="25" t="str">
        <f>IF(B3="","",Draw!N3)</f>
        <v>oco</v>
      </c>
      <c r="B3" s="27" t="str">
        <f>IFERROR(Draw!O3,"")</f>
        <v>Cadence Magnuson</v>
      </c>
      <c r="C3" s="27" t="str">
        <f>IFERROR(Draw!P3,"")</f>
        <v>BW Dashin and Cashin</v>
      </c>
      <c r="D3" s="96">
        <f>IF(OR(A3="oco",A3="oy"),VLOOKUP(CONCATENATE(B3,C3),'Open 1'!T:V,2,FALSE),"")</f>
        <v>913.77700000000004</v>
      </c>
      <c r="E3" s="106">
        <v>2.0000000000000001E-9</v>
      </c>
      <c r="F3" s="107">
        <f t="shared" ref="F3:F66" si="1">IFERROR(IF(D3="scratch",3000+E3,IF(D3="nt",1000+E3,IF((D3+E3)&gt;5,D3+E3,""))),"")</f>
        <v>913.77700000200002</v>
      </c>
      <c r="G3" s="199" t="str">
        <f t="shared" ref="G3:G66" si="2">IF(OR(AND(D3&gt;1,D3&lt;1050),D3="nt",D3="",D3="scratch"),"","Not valid")</f>
        <v/>
      </c>
      <c r="H3" s="270" t="s">
        <v>80</v>
      </c>
      <c r="I3" s="271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Cadence MagnusonBW Dashin and Cashin</v>
      </c>
      <c r="T3" s="109">
        <f t="shared" si="0"/>
        <v>913.77700000000004</v>
      </c>
      <c r="V3" s="3" t="str">
        <f>IFERROR(VLOOKUP(Youth!F3,$AC$3:$AD$7,2,TRUE),"")</f>
        <v>4D</v>
      </c>
      <c r="W3" s="8" t="str">
        <f>IFERROR(IF(V3=$W$1,Youth!F3,""),"")</f>
        <v/>
      </c>
      <c r="X3" s="8" t="str">
        <f>IFERROR(IF(V3=$X$1,Youth!F3,""),"")</f>
        <v/>
      </c>
      <c r="Y3" s="8" t="str">
        <f>IFERROR(IF(V3=$Y$1,Youth!F3,""),"")</f>
        <v/>
      </c>
      <c r="Z3" s="8">
        <f>IFERROR(IF($V3=$Z$1,Youth!F3,""),"")</f>
        <v>913.77700000200002</v>
      </c>
      <c r="AA3" s="8" t="str">
        <f>IFERROR(IF(V3=$AA$1,Youth!F3,""),"")</f>
        <v/>
      </c>
      <c r="AB3" s="18"/>
      <c r="AC3" s="9">
        <f>MIN(Youth!D:D)</f>
        <v>14.355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Makayla Cross</v>
      </c>
      <c r="C4" s="27" t="str">
        <f>IFERROR(Draw!P4,"")</f>
        <v>Rio</v>
      </c>
      <c r="D4" s="96">
        <f>IF(OR(A4="oco",A4="oy"),VLOOKUP(CONCATENATE(B4,C4),'Open 1'!T:V,2,FALSE),"")</f>
        <v>15.388999999999999</v>
      </c>
      <c r="E4" s="106">
        <v>3E-9</v>
      </c>
      <c r="F4" s="107">
        <f t="shared" si="1"/>
        <v>15.389000003</v>
      </c>
      <c r="G4" s="199" t="str">
        <f t="shared" si="2"/>
        <v/>
      </c>
      <c r="H4" s="24"/>
      <c r="L4" s="272" t="s">
        <v>3</v>
      </c>
      <c r="M4" s="46" t="str">
        <f>Youth!AD10</f>
        <v>1st</v>
      </c>
      <c r="N4" s="29" t="str">
        <f>Youth!AE10</f>
        <v>Alison Zacharias</v>
      </c>
      <c r="O4" s="29" t="str">
        <f>Youth!AF10</f>
        <v>Willow</v>
      </c>
      <c r="P4" s="47">
        <f>Youth!AG10</f>
        <v>14.355000004000001</v>
      </c>
      <c r="Q4" s="179">
        <f>AH10</f>
        <v>51.407999999999994</v>
      </c>
      <c r="S4" s="21" t="str">
        <f t="shared" si="3"/>
        <v>Makayla CrossRio</v>
      </c>
      <c r="T4" s="109">
        <f t="shared" si="0"/>
        <v>15.388999999999999</v>
      </c>
      <c r="V4" s="3" t="str">
        <f>IFERROR(VLOOKUP(Youth!F4,$AC$3:$AD$7,2,TRUE),"")</f>
        <v>3D</v>
      </c>
      <c r="W4" s="8" t="str">
        <f>IFERROR(IF(V4=$W$1,Youth!F4,""),"")</f>
        <v/>
      </c>
      <c r="X4" s="8" t="str">
        <f>IFERROR(IF(V4=$X$1,Youth!F4,""),"")</f>
        <v/>
      </c>
      <c r="Y4" s="8">
        <f>IFERROR(IF(V4=$Y$1,Youth!F4,""),"")</f>
        <v>15.389000003</v>
      </c>
      <c r="Z4" s="8" t="str">
        <f>IFERROR(IF($V4=$Z$1,Youth!F4,""),"")</f>
        <v/>
      </c>
      <c r="AA4" s="8" t="str">
        <f>IFERROR(IF(V4=$AA$1,Youth!F4,""),"")</f>
        <v/>
      </c>
      <c r="AB4" s="18"/>
      <c r="AC4" s="10">
        <f>AC3+0.5</f>
        <v>14.855</v>
      </c>
      <c r="AD4" s="13" t="s">
        <v>4</v>
      </c>
      <c r="AE4" s="72"/>
      <c r="AF4" s="218"/>
      <c r="AG4"/>
      <c r="AH4"/>
      <c r="AI4"/>
      <c r="AJ4"/>
      <c r="AK4"/>
      <c r="AL4" s="169">
        <v>1</v>
      </c>
      <c r="AM4" s="169">
        <v>0.6</v>
      </c>
      <c r="AN4" s="169">
        <v>0.5</v>
      </c>
      <c r="AO4" s="169">
        <v>0.4</v>
      </c>
      <c r="AP4" s="169">
        <v>0.3</v>
      </c>
      <c r="AQ4" s="175">
        <f t="shared" ref="AQ4:AT8" si="4">IF($J$11&lt;=12,$AL4,IF(AND($J$11&gt;12,$J$11&lt;=20),$AM4,IF(AND($J$11&gt;20,$J$11&lt;=40),$AN4,IF(AND($J$11&gt;40,$J$11&lt;=80),$AO4,IF(AND($J$11&gt;80,$J$11&lt;=120),$AP4,"")))))*AQ$9</f>
        <v>51.407999999999994</v>
      </c>
      <c r="AR4" s="175">
        <f t="shared" si="4"/>
        <v>40.698</v>
      </c>
      <c r="AS4" s="175">
        <f t="shared" si="4"/>
        <v>29.988</v>
      </c>
      <c r="AT4" s="175">
        <f t="shared" si="4"/>
        <v>19.277999999999995</v>
      </c>
    </row>
    <row r="5" spans="1:47" ht="16.5" thickBot="1">
      <c r="A5" s="25" t="str">
        <f>IF(B5="","",Draw!N5)</f>
        <v>oco</v>
      </c>
      <c r="B5" s="27" t="str">
        <f>IFERROR(Draw!O5,"")</f>
        <v>Alison Zacharias</v>
      </c>
      <c r="C5" s="27" t="str">
        <f>IFERROR(Draw!P5,"")</f>
        <v>Willow</v>
      </c>
      <c r="D5" s="96">
        <f>IF(OR(A5="oco",A5="oy"),VLOOKUP(CONCATENATE(B5,C5),'Open 1'!T:V,2,FALSE),"")</f>
        <v>14.355</v>
      </c>
      <c r="E5" s="106">
        <v>4.0000000000000002E-9</v>
      </c>
      <c r="F5" s="107">
        <f t="shared" si="1"/>
        <v>14.355000004000001</v>
      </c>
      <c r="G5" s="199" t="str">
        <f t="shared" si="2"/>
        <v/>
      </c>
      <c r="I5" s="93" t="s">
        <v>3</v>
      </c>
      <c r="J5" s="88">
        <f>Youth!AC3</f>
        <v>14.355</v>
      </c>
      <c r="L5" s="273"/>
      <c r="M5" s="37" t="str">
        <f>IF($J$13&lt;"2","",Youth!AD11)</f>
        <v>2nd</v>
      </c>
      <c r="N5" s="26" t="str">
        <f>IF(M5="","",Youth!AE11)</f>
        <v>Shana Lensing</v>
      </c>
      <c r="O5" s="26" t="str">
        <f>IF(N5="","",Youth!AF11)</f>
        <v>Dream</v>
      </c>
      <c r="P5" s="48">
        <f>IF(O5="","",Youth!AG11)</f>
        <v>14.681000000999999</v>
      </c>
      <c r="Q5" s="180">
        <f>AH11</f>
        <v>34.271999999999998</v>
      </c>
      <c r="S5" s="21" t="str">
        <f t="shared" si="3"/>
        <v>Alison ZachariasWillow</v>
      </c>
      <c r="T5" s="109">
        <f t="shared" si="0"/>
        <v>14.355</v>
      </c>
      <c r="V5" s="3" t="str">
        <f>IFERROR(VLOOKUP(Youth!F5,$AC$3:$AD$7,2,TRUE),"")</f>
        <v>1D</v>
      </c>
      <c r="W5" s="8">
        <f>IFERROR(IF(V5=$W$1,Youth!F5,""),"")</f>
        <v>14.355000004000001</v>
      </c>
      <c r="X5" s="8" t="str">
        <f>IFERROR(IF(V5=$X$1,Youth!F5,""),"")</f>
        <v/>
      </c>
      <c r="Y5" s="8" t="str">
        <f>IFERROR(IF(V5=$Y$1,Youth!F5,""),"")</f>
        <v/>
      </c>
      <c r="Z5" s="8" t="str">
        <f>IFERROR(IF($V5=$Z$1,Youth!F5,""),"")</f>
        <v/>
      </c>
      <c r="AA5" s="8" t="str">
        <f>IFERROR(IF(V5=$AA$1,Youth!F5,""),"")</f>
        <v/>
      </c>
      <c r="AB5" s="18"/>
      <c r="AC5" s="10">
        <f>AC4+0.5</f>
        <v>15.355</v>
      </c>
      <c r="AD5" s="13" t="s">
        <v>5</v>
      </c>
      <c r="AE5" s="72"/>
      <c r="AF5"/>
      <c r="AG5"/>
      <c r="AH5"/>
      <c r="AI5"/>
      <c r="AJ5"/>
      <c r="AK5"/>
      <c r="AL5" s="169"/>
      <c r="AM5" s="169">
        <v>0.4</v>
      </c>
      <c r="AN5" s="169">
        <v>0.3</v>
      </c>
      <c r="AO5" s="169">
        <v>0.3</v>
      </c>
      <c r="AP5" s="169">
        <v>0.25</v>
      </c>
      <c r="AQ5" s="175">
        <f t="shared" si="4"/>
        <v>34.271999999999998</v>
      </c>
      <c r="AR5" s="175">
        <f t="shared" si="4"/>
        <v>27.132000000000001</v>
      </c>
      <c r="AS5" s="175">
        <f t="shared" si="4"/>
        <v>19.992000000000004</v>
      </c>
      <c r="AT5" s="175">
        <f t="shared" si="4"/>
        <v>12.851999999999999</v>
      </c>
    </row>
    <row r="6" spans="1:47" ht="16.5" thickBot="1">
      <c r="A6" s="25" t="str">
        <f>IF(B6="","",Draw!N6)</f>
        <v>oco</v>
      </c>
      <c r="B6" s="27" t="str">
        <f>IFERROR(Draw!O6,"")</f>
        <v>Mashell Bohenkamp</v>
      </c>
      <c r="C6" s="27" t="str">
        <f>IFERROR(Draw!P6,"")</f>
        <v>Darla</v>
      </c>
      <c r="D6" s="96">
        <f>IF(OR(A6="oco",A6="oy"),VLOOKUP(CONCATENATE(B6,C6),'Open 1'!T:V,2,FALSE),"")</f>
        <v>16.167999999999999</v>
      </c>
      <c r="E6" s="106">
        <v>5.0000000000000001E-9</v>
      </c>
      <c r="F6" s="107">
        <f t="shared" si="1"/>
        <v>16.168000005</v>
      </c>
      <c r="G6" s="199" t="str">
        <f t="shared" si="2"/>
        <v/>
      </c>
      <c r="I6" s="54" t="s">
        <v>4</v>
      </c>
      <c r="J6" s="88">
        <f>Youth!AC4</f>
        <v>14.855</v>
      </c>
      <c r="L6" s="273"/>
      <c r="M6" s="37" t="str">
        <f>IF($J$13&lt;"3","",Youth!AD12)</f>
        <v/>
      </c>
      <c r="N6" s="26" t="str">
        <f>IF(M6="","",Youth!AE12)</f>
        <v/>
      </c>
      <c r="O6" s="26" t="str">
        <f>IF(N6="","",Youth!AF12)</f>
        <v/>
      </c>
      <c r="P6" s="48" t="str">
        <f>IF(O6="","",Youth!AG12)</f>
        <v/>
      </c>
      <c r="Q6" s="180" t="str">
        <f>AH12</f>
        <v/>
      </c>
      <c r="S6" s="21" t="str">
        <f t="shared" si="3"/>
        <v>Mashell BohenkampDarla</v>
      </c>
      <c r="T6" s="109">
        <f t="shared" si="0"/>
        <v>16.167999999999999</v>
      </c>
      <c r="V6" s="3" t="str">
        <f>IFERROR(VLOOKUP(Youth!F6,$AC$3:$AD$7,2,TRUE),"")</f>
        <v>3D</v>
      </c>
      <c r="W6" s="8" t="str">
        <f>IFERROR(IF(V6=$W$1,Youth!F6,""),"")</f>
        <v/>
      </c>
      <c r="X6" s="8" t="str">
        <f>IFERROR(IF(V6=$X$1,Youth!F6,""),"")</f>
        <v/>
      </c>
      <c r="Y6" s="8">
        <f>IFERROR(IF(V6=$Y$1,Youth!F6,""),"")</f>
        <v>16.168000005</v>
      </c>
      <c r="Z6" s="8" t="str">
        <f>IFERROR(IF($V6=$Z$1,Youth!F6,""),"")</f>
        <v/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16.355</v>
      </c>
      <c r="AD6" s="13" t="s">
        <v>6</v>
      </c>
      <c r="AE6" s="72"/>
      <c r="AF6"/>
      <c r="AG6"/>
      <c r="AH6"/>
      <c r="AI6"/>
      <c r="AJ6"/>
      <c r="AK6"/>
      <c r="AL6" s="169"/>
      <c r="AM6" s="169"/>
      <c r="AN6" s="169">
        <v>0.2</v>
      </c>
      <c r="AO6" s="169">
        <v>0.2</v>
      </c>
      <c r="AP6" s="169">
        <v>0.2</v>
      </c>
      <c r="AQ6" s="175">
        <f t="shared" si="4"/>
        <v>0</v>
      </c>
      <c r="AR6" s="175">
        <f t="shared" si="4"/>
        <v>0</v>
      </c>
      <c r="AS6" s="175">
        <f t="shared" si="4"/>
        <v>0</v>
      </c>
      <c r="AT6" s="175">
        <f t="shared" si="4"/>
        <v>0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199" t="str">
        <f t="shared" si="2"/>
        <v/>
      </c>
      <c r="I7" s="55" t="s">
        <v>5</v>
      </c>
      <c r="J7" s="88">
        <f>Youth!AC5</f>
        <v>15.355</v>
      </c>
      <c r="L7" s="273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0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69"/>
      <c r="AM7" s="169"/>
      <c r="AN7" s="169"/>
      <c r="AO7" s="169">
        <v>0.1</v>
      </c>
      <c r="AP7" s="169">
        <v>0.15</v>
      </c>
      <c r="AQ7" s="175">
        <f t="shared" si="4"/>
        <v>0</v>
      </c>
      <c r="AR7" s="175">
        <f t="shared" si="4"/>
        <v>0</v>
      </c>
      <c r="AS7" s="175">
        <f t="shared" si="4"/>
        <v>0</v>
      </c>
      <c r="AT7" s="175">
        <f t="shared" si="4"/>
        <v>0</v>
      </c>
    </row>
    <row r="8" spans="1:47" ht="16.5" thickBot="1">
      <c r="A8" s="25" t="str">
        <f>IF(B8="","",Draw!N8)</f>
        <v>oy</v>
      </c>
      <c r="B8" s="27" t="str">
        <f>IFERROR(Draw!O8,"")</f>
        <v>Kaylee Hieronimus</v>
      </c>
      <c r="C8" s="27" t="str">
        <f>IFERROR(Draw!P8,"")</f>
        <v>BW Double Take Dash</v>
      </c>
      <c r="D8" s="96">
        <f>IF(OR(A8="oco",A8="oy"),VLOOKUP(CONCATENATE(B8,C8),'Open 1'!T:V,2,FALSE),"")</f>
        <v>18.227</v>
      </c>
      <c r="E8" s="106">
        <v>6.9999999999999998E-9</v>
      </c>
      <c r="F8" s="107">
        <f t="shared" si="1"/>
        <v>18.227000007000001</v>
      </c>
      <c r="G8" s="199" t="str">
        <f t="shared" si="2"/>
        <v/>
      </c>
      <c r="I8" s="92" t="s">
        <v>6</v>
      </c>
      <c r="J8" s="89">
        <f>Youth!AC6</f>
        <v>16.355</v>
      </c>
      <c r="L8" s="274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1" t="str">
        <f>AH14</f>
        <v/>
      </c>
      <c r="S8" s="21" t="str">
        <f t="shared" si="3"/>
        <v>Kaylee HieronimusBW Double Take Dash</v>
      </c>
      <c r="T8" s="109">
        <f t="shared" si="0"/>
        <v>18.227</v>
      </c>
      <c r="V8" s="3" t="str">
        <f>IFERROR(VLOOKUP(Youth!F8,$AC$3:$AD$7,2,TRUE),"")</f>
        <v>4D</v>
      </c>
      <c r="W8" s="8" t="str">
        <f>IFERROR(IF(V8=$W$1,Youth!F8,""),"")</f>
        <v/>
      </c>
      <c r="X8" s="8" t="str">
        <f>IFERROR(IF(V8=$X$1,Youth!F8,""),"")</f>
        <v/>
      </c>
      <c r="Y8" s="8" t="str">
        <f>IFERROR(IF(V8=$Y$1,Youth!F8,""),"")</f>
        <v/>
      </c>
      <c r="Z8" s="8">
        <f>IFERROR(IF($V8=$Z$1,Youth!F8,""),"")</f>
        <v>18.227000007000001</v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69">
        <v>0.1</v>
      </c>
      <c r="AQ8" s="175">
        <f t="shared" si="4"/>
        <v>0</v>
      </c>
      <c r="AR8" s="175">
        <f t="shared" si="4"/>
        <v>0</v>
      </c>
      <c r="AS8" s="175">
        <f t="shared" si="4"/>
        <v>0</v>
      </c>
      <c r="AT8" s="175">
        <f t="shared" si="4"/>
        <v>0</v>
      </c>
    </row>
    <row r="9" spans="1:47" ht="16.5" thickBot="1">
      <c r="A9" s="25" t="str">
        <f>IF(B9="","",Draw!N9)</f>
        <v>oy</v>
      </c>
      <c r="B9" s="27" t="str">
        <f>IFERROR(Draw!O9,"")</f>
        <v>Makenzee Kruger</v>
      </c>
      <c r="C9" s="27" t="str">
        <f>IFERROR(Draw!P9,"")</f>
        <v>Rein</v>
      </c>
      <c r="D9" s="96">
        <f>IF(OR(A9="oco",A9="oy"),VLOOKUP(CONCATENATE(B9,C9),'Open 1'!T:V,2,FALSE),"")</f>
        <v>14.939</v>
      </c>
      <c r="E9" s="106">
        <v>8.0000000000000005E-9</v>
      </c>
      <c r="F9" s="107">
        <f t="shared" si="1"/>
        <v>14.939000008000001</v>
      </c>
      <c r="G9" s="199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2"/>
      <c r="S9" s="21" t="str">
        <f t="shared" si="3"/>
        <v>Makenzee KrugerRein</v>
      </c>
      <c r="T9" s="109">
        <f t="shared" si="0"/>
        <v>14.939</v>
      </c>
      <c r="V9" s="3" t="str">
        <f>IFERROR(VLOOKUP(Youth!F9,$AC$3:$AD$7,2,TRUE),"")</f>
        <v>2D</v>
      </c>
      <c r="W9" s="8" t="str">
        <f>IFERROR(IF(V9=$W$1,Youth!F9,""),"")</f>
        <v/>
      </c>
      <c r="X9" s="8">
        <f>IFERROR(IF(V9=$X$1,Youth!F9,""),"")</f>
        <v>14.939000008000001</v>
      </c>
      <c r="Y9" s="8" t="str">
        <f>IFERROR(IF(V9=$Y$1,Youth!F9,""),"")</f>
        <v/>
      </c>
      <c r="Z9" s="8" t="str">
        <f>IFERROR(IF($V9=$Z$1,Youth!F9,""),"")</f>
        <v/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4">
        <f>AQ2*$AO$12</f>
        <v>85.679999999999993</v>
      </c>
      <c r="AR9" s="174">
        <f>AR2*$AO$12</f>
        <v>67.83</v>
      </c>
      <c r="AS9" s="174">
        <f>AS2*$AO$12</f>
        <v>49.980000000000004</v>
      </c>
      <c r="AT9" s="174">
        <f>AT2*$AO$12</f>
        <v>32.129999999999995</v>
      </c>
    </row>
    <row r="10" spans="1:47" ht="16.5" thickBot="1">
      <c r="A10" s="25" t="str">
        <f>IF(B10="","",Draw!N10)</f>
        <v>oy</v>
      </c>
      <c r="B10" s="27" t="str">
        <f>IFERROR(Draw!O10,"")</f>
        <v>Hatty Fey</v>
      </c>
      <c r="C10" s="27" t="str">
        <f>IFERROR(Draw!P10,"")</f>
        <v>Red</v>
      </c>
      <c r="D10" s="96">
        <f>IF(OR(A10="oco",A10="oy"),VLOOKUP(CONCATENATE(B10,C10),'Open 1'!T:V,2,FALSE),"")</f>
        <v>18.189</v>
      </c>
      <c r="E10" s="106">
        <v>8.9999999999999995E-9</v>
      </c>
      <c r="F10" s="107">
        <f t="shared" si="1"/>
        <v>18.189000009000001</v>
      </c>
      <c r="G10" s="199" t="str">
        <f t="shared" si="2"/>
        <v/>
      </c>
      <c r="K10" s="57">
        <v>1</v>
      </c>
      <c r="L10" s="275" t="s">
        <v>4</v>
      </c>
      <c r="M10" s="46" t="str">
        <f>Youth!AD16</f>
        <v>1st</v>
      </c>
      <c r="N10" s="29" t="str">
        <f>Youth!AE16</f>
        <v>Makenzee Kruger</v>
      </c>
      <c r="O10" s="29" t="str">
        <f>Youth!AF16</f>
        <v>Rein</v>
      </c>
      <c r="P10" s="47">
        <f>Youth!AG16</f>
        <v>14.939000008000001</v>
      </c>
      <c r="Q10" s="179">
        <f>AH16</f>
        <v>40.698</v>
      </c>
      <c r="S10" s="21" t="str">
        <f t="shared" si="3"/>
        <v>Hatty FeyRed</v>
      </c>
      <c r="T10" s="109">
        <f t="shared" si="0"/>
        <v>18.189</v>
      </c>
      <c r="V10" s="3" t="str">
        <f>IFERROR(VLOOKUP(Youth!F10,$AC$3:$AD$7,2,TRUE),"")</f>
        <v>4D</v>
      </c>
      <c r="W10" s="8" t="str">
        <f>IFERROR(IF(V10=$W$1,Youth!F10,""),"")</f>
        <v/>
      </c>
      <c r="X10" s="8" t="str">
        <f>IFERROR(IF(V10=$X$1,Youth!F10,""),"")</f>
        <v/>
      </c>
      <c r="Y10" s="8" t="str">
        <f>IFERROR(IF(V10=$Y$1,Youth!F10,""),"")</f>
        <v/>
      </c>
      <c r="Z10" s="8">
        <f>IFERROR(IF($V10=$Z$1,Youth!F10,""),"")</f>
        <v>18.189000009000001</v>
      </c>
      <c r="AA10" s="8" t="str">
        <f>IFERROR(IF(V10=$AA$1,Youth!F10,""),"")</f>
        <v/>
      </c>
      <c r="AB10" s="18" t="s">
        <v>20</v>
      </c>
      <c r="AC10" s="279" t="s">
        <v>3</v>
      </c>
      <c r="AD10" s="73" t="str">
        <f>IF(AE10="-","-",AB10)</f>
        <v>1st</v>
      </c>
      <c r="AE10" s="73" t="str">
        <f>IFERROR(INDEX(Youth!B:F,MATCH(AG10,Youth!$F:$F,0),1),"-")</f>
        <v>Alison Zacharias</v>
      </c>
      <c r="AF10" s="73" t="str">
        <f>IFERROR(INDEX(Youth!$B:$F,MATCH(AG10,Youth!$F:$F,0),2),"-")</f>
        <v>Willow</v>
      </c>
      <c r="AG10" s="8">
        <f>IFERROR(SMALL($W$2:$W$286,AI10),"-")</f>
        <v>14.355000004000001</v>
      </c>
      <c r="AH10" s="176">
        <f>IF(AQ4&gt;0,AQ4,"")</f>
        <v>51.407999999999994</v>
      </c>
      <c r="AI10">
        <v>1</v>
      </c>
      <c r="AJ10"/>
      <c r="AK10"/>
      <c r="AL10" s="263" t="s">
        <v>75</v>
      </c>
      <c r="AM10" s="263"/>
      <c r="AN10" s="263"/>
      <c r="AO10" s="21">
        <f>J11</f>
        <v>17</v>
      </c>
    </row>
    <row r="11" spans="1:47" ht="16.5" thickBot="1">
      <c r="A11" s="25" t="str">
        <f>IF(B11="","",Draw!N11)</f>
        <v>oy</v>
      </c>
      <c r="B11" s="27" t="str">
        <f>IFERROR(Draw!O11,"")</f>
        <v>Josey Fey</v>
      </c>
      <c r="C11" s="27" t="str">
        <f>IFERROR(Draw!P11,"")</f>
        <v>O So Country</v>
      </c>
      <c r="D11" s="96">
        <f>IF(OR(A11="oco",A11="oy"),VLOOKUP(CONCATENATE(B11,C11),'Open 1'!T:V,2,FALSE),"")</f>
        <v>15.117000000000001</v>
      </c>
      <c r="E11" s="106">
        <v>1E-8</v>
      </c>
      <c r="F11" s="107">
        <f t="shared" si="1"/>
        <v>15.117000010000002</v>
      </c>
      <c r="G11" s="199" t="str">
        <f t="shared" si="2"/>
        <v/>
      </c>
      <c r="H11" s="270" t="s">
        <v>77</v>
      </c>
      <c r="I11" s="271"/>
      <c r="J11" s="217">
        <f>COUNTIF(Youth!$A$2:$A$286,"&gt;0")+COUNTIF(Youth!$A$2:$A$286,"oco")+COUNTIF(Youth!$A$2:$A$286,"oy")-COUNTIF(D2:D286,"scratch")</f>
        <v>17</v>
      </c>
      <c r="K11" s="58">
        <v>2</v>
      </c>
      <c r="L11" s="276"/>
      <c r="M11" s="37" t="str">
        <f>IF($J$13&lt;"2","",Youth!AD17)</f>
        <v>2nd</v>
      </c>
      <c r="N11" s="26" t="str">
        <f>IF(M11="","",Youth!AE17)</f>
        <v>Josey Fey</v>
      </c>
      <c r="O11" s="26" t="str">
        <f>IF(N11="","",Youth!AF17)</f>
        <v>O So Country</v>
      </c>
      <c r="P11" s="48">
        <f>IF(O11="","",Youth!AG17)</f>
        <v>15.117000010000002</v>
      </c>
      <c r="Q11" s="180">
        <f>AH17</f>
        <v>27.132000000000001</v>
      </c>
      <c r="S11" s="21" t="str">
        <f t="shared" si="3"/>
        <v>Josey FeyO So Country</v>
      </c>
      <c r="T11" s="109">
        <f t="shared" si="0"/>
        <v>15.117000000000001</v>
      </c>
      <c r="V11" s="3" t="str">
        <f>IFERROR(VLOOKUP(Youth!F11,$AC$3:$AD$7,2,TRUE),"")</f>
        <v>2D</v>
      </c>
      <c r="W11" s="8" t="str">
        <f>IFERROR(IF(V11=$W$1,Youth!F11,""),"")</f>
        <v/>
      </c>
      <c r="X11" s="8">
        <f>IFERROR(IF(V11=$X$1,Youth!F11,""),"")</f>
        <v>15.117000010000002</v>
      </c>
      <c r="Y11" s="8" t="str">
        <f>IFERROR(IF(V11=$Y$1,Youth!F11,""),"")</f>
        <v/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59"/>
      <c r="AD11" s="73" t="str">
        <f>IF(AE11="-","-",AB11)</f>
        <v>2nd</v>
      </c>
      <c r="AE11" s="73" t="str">
        <f>IFERROR(INDEX(Youth!B:F,MATCH(AG11,Youth!$F:$F,0),1),"-")</f>
        <v>Shana Lensing</v>
      </c>
      <c r="AF11" s="73" t="str">
        <f>IFERROR(INDEX(Youth!$B:$F,MATCH(AG11,Youth!$F:$F,0),2),"-")</f>
        <v>Dream</v>
      </c>
      <c r="AG11" s="8">
        <f>IFERROR(SMALL($W$2:$W$286,AI11),"-")</f>
        <v>14.681000000999999</v>
      </c>
      <c r="AH11" s="176">
        <f>IF(AQ5&gt;0,AQ5,"")</f>
        <v>34.271999999999998</v>
      </c>
      <c r="AI11">
        <v>2</v>
      </c>
      <c r="AJ11"/>
      <c r="AK11"/>
      <c r="AL11" s="263" t="s">
        <v>76</v>
      </c>
      <c r="AM11" s="263"/>
      <c r="AN11" s="263"/>
      <c r="AO11" s="174">
        <v>21</v>
      </c>
    </row>
    <row r="12" spans="1:47" ht="16.5" thickBot="1">
      <c r="A12" s="25" t="str">
        <f>IF(B12="","",Draw!N12)</f>
        <v>oy</v>
      </c>
      <c r="B12" s="27" t="str">
        <f>IFERROR(Draw!O12,"")</f>
        <v>Maddie Vansurkam</v>
      </c>
      <c r="C12" s="27" t="str">
        <f>IFERROR(Draw!P12,"")</f>
        <v>Doc</v>
      </c>
      <c r="D12" s="96">
        <f>IF(OR(A12="oco",A12="oy"),VLOOKUP(CONCATENATE(B12,C12),'Open 1'!T:V,2,FALSE),"")</f>
        <v>916.21699999999998</v>
      </c>
      <c r="E12" s="106">
        <v>1.0999999999999999E-8</v>
      </c>
      <c r="F12" s="107">
        <f t="shared" si="1"/>
        <v>916.21700001099998</v>
      </c>
      <c r="G12" s="199" t="str">
        <f t="shared" si="2"/>
        <v/>
      </c>
      <c r="K12" s="58">
        <v>3</v>
      </c>
      <c r="L12" s="276"/>
      <c r="M12" s="37" t="str">
        <f>IF($J$13&lt;"3","",Youth!AD18)</f>
        <v/>
      </c>
      <c r="N12" s="26" t="str">
        <f>IF(M12="","",Youth!AE18)</f>
        <v/>
      </c>
      <c r="O12" s="26" t="str">
        <f>IF(N12="","",Youth!AF18)</f>
        <v/>
      </c>
      <c r="P12" s="48" t="str">
        <f>IF(O12="","",Youth!AG18)</f>
        <v/>
      </c>
      <c r="Q12" s="180" t="str">
        <f>AH18</f>
        <v/>
      </c>
      <c r="S12" s="21" t="str">
        <f t="shared" si="3"/>
        <v>Maddie VansurkamDoc</v>
      </c>
      <c r="T12" s="109">
        <f t="shared" si="0"/>
        <v>916.21699999999998</v>
      </c>
      <c r="V12" s="3" t="str">
        <f>IFERROR(VLOOKUP(Youth!F12,$AC$3:$AD$7,2,TRUE),"")</f>
        <v>4D</v>
      </c>
      <c r="W12" s="8" t="str">
        <f>IFERROR(IF(V12=$W$1,Youth!F12,""),"")</f>
        <v/>
      </c>
      <c r="X12" s="8" t="str">
        <f>IFERROR(IF(V12=$X$1,Youth!F12,""),"")</f>
        <v/>
      </c>
      <c r="Y12" s="8" t="str">
        <f>IFERROR(IF(V12=$Y$1,Youth!F12,""),"")</f>
        <v/>
      </c>
      <c r="Z12" s="8">
        <f>IFERROR(IF($V12=$Z$1,Youth!F12,""),"")</f>
        <v>916.21700001099998</v>
      </c>
      <c r="AA12" s="8" t="str">
        <f>IFERROR(IF(V12=$AA$1,Youth!F12,""),"")</f>
        <v/>
      </c>
      <c r="AB12" s="18" t="s">
        <v>24</v>
      </c>
      <c r="AC12" s="259"/>
      <c r="AD12" s="73" t="str">
        <f>IF(AE12="-","-",AB12)</f>
        <v>-</v>
      </c>
      <c r="AE12" s="73" t="str">
        <f>IFERROR(INDEX(Youth!B:F,MATCH(AG12,Youth!$F:$F,0),1),"-")</f>
        <v>-</v>
      </c>
      <c r="AF12" s="73" t="str">
        <f>IFERROR(INDEX(Youth!$B:$F,MATCH(AG12,Youth!$F:$F,0),2),"-")</f>
        <v>-</v>
      </c>
      <c r="AG12" s="8" t="str">
        <f>IFERROR(SMALL($W$2:$W$286,AI12),"-")</f>
        <v>-</v>
      </c>
      <c r="AH12" s="176" t="str">
        <f>IF(AQ6&gt;0,AQ6,"")</f>
        <v/>
      </c>
      <c r="AI12">
        <v>3</v>
      </c>
      <c r="AJ12"/>
      <c r="AK12"/>
      <c r="AL12" s="263" t="s">
        <v>78</v>
      </c>
      <c r="AM12" s="263"/>
      <c r="AN12" s="263"/>
      <c r="AO12" s="174">
        <f>(AO10*AO11)+J3</f>
        <v>357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199" t="str">
        <f t="shared" si="2"/>
        <v/>
      </c>
      <c r="I13" s="171" t="s">
        <v>12</v>
      </c>
      <c r="J13" s="173" t="str">
        <f>IF(J11&lt;=12,"1",IF(AND(J11&gt;12,J11&lt;=20),"2",IF(AND(J11&gt;20,J11&lt;=40),"3",IF(AND(J11&gt;40,J11&lt;=80),"4",IF(AND(J11&gt;80,J11&lt;=120),"5")))))</f>
        <v>2</v>
      </c>
      <c r="K13" s="58">
        <v>4</v>
      </c>
      <c r="L13" s="276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0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59"/>
      <c r="AD13" s="73" t="str">
        <f>IF(AE13="-","-",AB13)</f>
        <v>-</v>
      </c>
      <c r="AE13" s="73" t="str">
        <f>IFERROR(INDEX(Youth!B:F,MATCH(AG13,Youth!$F:$F,0),1),"-")</f>
        <v>-</v>
      </c>
      <c r="AF13" s="73" t="str">
        <f>IFERROR(INDEX(Youth!$B:$F,MATCH(AG13,Youth!$F:$F,0),2),"-")</f>
        <v>-</v>
      </c>
      <c r="AG13" s="8" t="str">
        <f>IFERROR(SMALL($W$2:$W$286,AI13),"-")</f>
        <v>-</v>
      </c>
      <c r="AH13" s="176" t="str">
        <f>IF(AQ7&gt;0,AQ7,"")</f>
        <v/>
      </c>
      <c r="AI13">
        <v>4</v>
      </c>
      <c r="AJ13"/>
      <c r="AK13"/>
      <c r="AL13" s="263" t="s">
        <v>10</v>
      </c>
      <c r="AM13" s="263"/>
      <c r="AN13" s="263"/>
      <c r="AO13" s="174">
        <f>AO12*AU2</f>
        <v>235.62</v>
      </c>
    </row>
    <row r="14" spans="1:47" ht="16.5" thickBot="1">
      <c r="A14" s="25" t="str">
        <f>IF(B14="","",Draw!N14)</f>
        <v>oy</v>
      </c>
      <c r="B14" s="27" t="str">
        <f>IFERROR(Draw!O14,"")</f>
        <v>Livya Braskamp</v>
      </c>
      <c r="C14" s="27" t="str">
        <f>IFERROR(Draw!P14,"")</f>
        <v>Lilly</v>
      </c>
      <c r="D14" s="96">
        <f>IF(OR(A14="oco",A14="oy"),VLOOKUP(CONCATENATE(B14,C14),'Open 1'!T:V,2,FALSE),"")</f>
        <v>915.88099999999997</v>
      </c>
      <c r="E14" s="106">
        <v>1.3000000000000001E-8</v>
      </c>
      <c r="F14" s="107">
        <f t="shared" si="1"/>
        <v>915.88100001299995</v>
      </c>
      <c r="G14" s="199" t="str">
        <f t="shared" si="2"/>
        <v/>
      </c>
      <c r="K14" s="58">
        <v>5</v>
      </c>
      <c r="L14" s="277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3" t="str">
        <f>AH20</f>
        <v/>
      </c>
      <c r="S14" s="21" t="str">
        <f t="shared" si="3"/>
        <v>Livya BraskampLilly</v>
      </c>
      <c r="T14" s="109">
        <f t="shared" si="0"/>
        <v>915.88099999999997</v>
      </c>
      <c r="V14" s="3" t="str">
        <f>IFERROR(VLOOKUP(Youth!F14,$AC$3:$AD$7,2,TRUE),"")</f>
        <v>4D</v>
      </c>
      <c r="W14" s="8" t="str">
        <f>IFERROR(IF(V14=$W$1,Youth!F14,""),"")</f>
        <v/>
      </c>
      <c r="X14" s="8" t="str">
        <f>IFERROR(IF(V14=$X$1,Youth!F14,""),"")</f>
        <v/>
      </c>
      <c r="Y14" s="8" t="str">
        <f>IFERROR(IF(V14=$Y$1,Youth!F14,""),"")</f>
        <v/>
      </c>
      <c r="Z14" s="8">
        <f>IFERROR(IF($V14=$Z$1,Youth!F14,""),"")</f>
        <v>915.88100001299995</v>
      </c>
      <c r="AA14" s="8" t="str">
        <f>IFERROR(IF(V14=$AA$1,Youth!F14,""),"")</f>
        <v/>
      </c>
      <c r="AB14" s="18" t="s">
        <v>26</v>
      </c>
      <c r="AC14" s="259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6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>oy</v>
      </c>
      <c r="B15" s="27" t="str">
        <f>IFERROR(Draw!O15,"")</f>
        <v>Candice Aamot</v>
      </c>
      <c r="C15" s="27" t="str">
        <f>IFERROR(Draw!P15,"")</f>
        <v>Turtle</v>
      </c>
      <c r="D15" s="96">
        <f>IF(OR(A15="oco",A15="oy"),VLOOKUP(CONCATENATE(B15,C15),'Open 1'!T:V,2,FALSE),"")</f>
        <v>15.438000000000001</v>
      </c>
      <c r="E15" s="106">
        <v>1.4E-8</v>
      </c>
      <c r="F15" s="107">
        <f t="shared" si="1"/>
        <v>15.438000014</v>
      </c>
      <c r="G15" s="199" t="str">
        <f t="shared" si="2"/>
        <v/>
      </c>
      <c r="I15" s="261" t="s">
        <v>27</v>
      </c>
      <c r="J15" s="262"/>
      <c r="K15" s="58"/>
      <c r="L15" s="41"/>
      <c r="M15" s="50"/>
      <c r="N15" s="28"/>
      <c r="O15" s="28"/>
      <c r="P15" s="51"/>
      <c r="Q15" s="182"/>
      <c r="S15" s="21" t="str">
        <f t="shared" si="3"/>
        <v>Candice AamotTurtle</v>
      </c>
      <c r="T15" s="109">
        <f t="shared" si="0"/>
        <v>15.438000000000001</v>
      </c>
      <c r="V15" s="3" t="str">
        <f>IFERROR(VLOOKUP(Youth!F15,$AC$3:$AD$7,2,TRUE),"")</f>
        <v>3D</v>
      </c>
      <c r="W15" s="8" t="str">
        <f>IFERROR(IF(V15=$W$1,Youth!F15,""),"")</f>
        <v/>
      </c>
      <c r="X15" s="8" t="str">
        <f>IFERROR(IF(V15=$X$1,Youth!F15,""),"")</f>
        <v/>
      </c>
      <c r="Y15" s="8">
        <f>IFERROR(IF(V15=$Y$1,Youth!F15,""),"")</f>
        <v>15.438000014</v>
      </c>
      <c r="Z15" s="8" t="str">
        <f>IFERROR(IF($V15=$Z$1,Youth!F15,""),"")</f>
        <v/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7"/>
      <c r="AI15"/>
      <c r="AJ15"/>
      <c r="AK15"/>
    </row>
    <row r="16" spans="1:47">
      <c r="A16" s="25" t="str">
        <f>IF(B16="","",Draw!N16)</f>
        <v>oy</v>
      </c>
      <c r="B16" s="27" t="str">
        <f>IFERROR(Draw!O16,"")</f>
        <v>Makayla Cross</v>
      </c>
      <c r="C16" s="27" t="str">
        <f>IFERROR(Draw!P16,"")</f>
        <v xml:space="preserve">Saint </v>
      </c>
      <c r="D16" s="96">
        <f>IF(OR(A16="oco",A16="oy"),VLOOKUP(CONCATENATE(B16,C16),'Open 1'!T:V,2,FALSE),"")</f>
        <v>914.68700000000001</v>
      </c>
      <c r="E16" s="106">
        <v>1.4999999999999999E-8</v>
      </c>
      <c r="F16" s="107">
        <f t="shared" si="1"/>
        <v>914.68700001499997</v>
      </c>
      <c r="G16" s="199" t="str">
        <f t="shared" si="2"/>
        <v/>
      </c>
      <c r="H16" s="24"/>
      <c r="I16" s="137" t="s">
        <v>30</v>
      </c>
      <c r="J16" s="135" t="s">
        <v>28</v>
      </c>
      <c r="L16" s="264" t="s">
        <v>5</v>
      </c>
      <c r="M16" s="46" t="str">
        <f>Youth!AD22</f>
        <v>1st</v>
      </c>
      <c r="N16" s="29" t="str">
        <f>Youth!AE22</f>
        <v>Makayla Cross</v>
      </c>
      <c r="O16" s="29" t="str">
        <f>Youth!AF22</f>
        <v>Rio</v>
      </c>
      <c r="P16" s="47">
        <f>Youth!AG22</f>
        <v>15.389000003</v>
      </c>
      <c r="Q16" s="179">
        <f>AH22</f>
        <v>29.988</v>
      </c>
      <c r="S16" s="21" t="str">
        <f t="shared" si="3"/>
        <v xml:space="preserve">Makayla CrossSaint </v>
      </c>
      <c r="T16" s="109">
        <f t="shared" si="0"/>
        <v>914.68700000000001</v>
      </c>
      <c r="V16" s="3" t="str">
        <f>IFERROR(VLOOKUP(Youth!F16,$AC$3:$AD$7,2,TRUE),"")</f>
        <v>4D</v>
      </c>
      <c r="W16" s="8" t="str">
        <f>IFERROR(IF(V16=$W$1,Youth!F16,""),"")</f>
        <v/>
      </c>
      <c r="X16" s="8" t="str">
        <f>IFERROR(IF(V16=$X$1,Youth!F16,""),"")</f>
        <v/>
      </c>
      <c r="Y16" s="8" t="str">
        <f>IFERROR(IF(V16=$Y$1,Youth!F16,""),"")</f>
        <v/>
      </c>
      <c r="Z16" s="8">
        <f>IFERROR(IF($V16=$Z$1,Youth!F16,""),"")</f>
        <v>914.68700001499997</v>
      </c>
      <c r="AA16" s="8" t="str">
        <f>IFERROR(IF(V16=$AA$1,Youth!F16,""),"")</f>
        <v/>
      </c>
      <c r="AB16" s="18" t="s">
        <v>20</v>
      </c>
      <c r="AC16" s="259" t="s">
        <v>4</v>
      </c>
      <c r="AD16" s="19" t="str">
        <f>IF(AE16="-","-",AB16)</f>
        <v>1st</v>
      </c>
      <c r="AE16" s="19" t="str">
        <f>IFERROR(INDEX(Youth!B:F,MATCH(AG16,Youth!F:F,0),1),"-")</f>
        <v>Makenzee Kruger</v>
      </c>
      <c r="AF16" s="19" t="str">
        <f>IFERROR(INDEX(Youth!B:F,MATCH(AG16,Youth!F:F,0),2),"-")</f>
        <v>Rein</v>
      </c>
      <c r="AG16" s="4">
        <f>IFERROR(SMALL($X$2:$X$286,AI16),"-")</f>
        <v>14.939000008000001</v>
      </c>
      <c r="AH16" s="177">
        <f>IF(AR4&gt;0,AR4,"")</f>
        <v>40.698</v>
      </c>
      <c r="AI16">
        <v>1</v>
      </c>
      <c r="AJ16"/>
      <c r="AK16"/>
    </row>
    <row r="17" spans="1:37">
      <c r="A17" s="25" t="str">
        <f>IF(B17="","",Draw!N17)</f>
        <v>oy</v>
      </c>
      <c r="B17" s="27" t="str">
        <f>IFERROR(Draw!O17,"")</f>
        <v>Violet Kringstad</v>
      </c>
      <c r="C17" s="27" t="str">
        <f>IFERROR(Draw!P17,"")</f>
        <v>Nelly</v>
      </c>
      <c r="D17" s="96">
        <f>IF(OR(A17="oco",A17="oy"),VLOOKUP(CONCATENATE(B17,C17),'Open 1'!T:V,2,FALSE),"")</f>
        <v>916.13099999999997</v>
      </c>
      <c r="E17" s="106">
        <v>1.6000000000000001E-8</v>
      </c>
      <c r="F17" s="107">
        <f t="shared" si="1"/>
        <v>916.13100001599992</v>
      </c>
      <c r="G17" s="199" t="str">
        <f t="shared" si="2"/>
        <v/>
      </c>
      <c r="I17" s="137" t="s">
        <v>31</v>
      </c>
      <c r="J17" s="135" t="s">
        <v>29</v>
      </c>
      <c r="L17" s="265"/>
      <c r="M17" s="37" t="str">
        <f>IF($J$13&lt;"2","",Youth!AD23)</f>
        <v>2nd</v>
      </c>
      <c r="N17" s="26" t="str">
        <f>IF(M17="","",Youth!AE23)</f>
        <v>Candice Aamot</v>
      </c>
      <c r="O17" s="26" t="str">
        <f>IF(N17="","",Youth!AF23)</f>
        <v>Turtle</v>
      </c>
      <c r="P17" s="48">
        <f>IF(O17="","",Youth!AG23)</f>
        <v>15.438000014</v>
      </c>
      <c r="Q17" s="180">
        <f>AH23</f>
        <v>19.992000000000004</v>
      </c>
      <c r="S17" s="21" t="str">
        <f t="shared" si="3"/>
        <v>Violet KringstadNelly</v>
      </c>
      <c r="T17" s="109">
        <f t="shared" si="0"/>
        <v>916.13099999999997</v>
      </c>
      <c r="V17" s="3" t="str">
        <f>IFERROR(VLOOKUP(Youth!F17,$AC$3:$AD$7,2,TRUE),"")</f>
        <v>4D</v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>
        <f>IFERROR(IF($V17=$Z$1,Youth!F17,""),"")</f>
        <v>916.13100001599992</v>
      </c>
      <c r="AA17" s="8" t="str">
        <f>IFERROR(IF(V17=$AA$1,Youth!F17,""),"")</f>
        <v/>
      </c>
      <c r="AB17" s="18" t="s">
        <v>21</v>
      </c>
      <c r="AC17" s="259"/>
      <c r="AD17" s="19" t="str">
        <f>IF(AE17="-","-",AB17)</f>
        <v>2nd</v>
      </c>
      <c r="AE17" s="19" t="str">
        <f>IFERROR(INDEX(Youth!B:F,MATCH(AG17,Youth!F:F,0),1),"-")</f>
        <v>Josey Fey</v>
      </c>
      <c r="AF17" s="19" t="str">
        <f>IFERROR(INDEX(Youth!B:F,MATCH(AG17,Youth!F:F,0),2),"-")</f>
        <v>O So Country</v>
      </c>
      <c r="AG17" s="4">
        <f>IFERROR(SMALL($X$2:$X$286,AI17),"-")</f>
        <v>15.117000010000002</v>
      </c>
      <c r="AH17" s="177">
        <f>IF(AR5&gt;0,AR5,"")</f>
        <v>27.132000000000001</v>
      </c>
      <c r="AI17">
        <v>2</v>
      </c>
      <c r="AJ17"/>
      <c r="AK17"/>
    </row>
    <row r="18" spans="1:37" ht="16.5" thickBot="1">
      <c r="A18" s="25" t="str">
        <f>IF(B18="","",Draw!N18)</f>
        <v>oy</v>
      </c>
      <c r="B18" s="27" t="str">
        <f>IFERROR(Draw!O18,"")</f>
        <v>Elle Goehring</v>
      </c>
      <c r="C18" s="27" t="str">
        <f>IFERROR(Draw!P18,"")</f>
        <v>Lotto</v>
      </c>
      <c r="D18" s="96">
        <f>IF(OR(A18="oco",A18="oy"),VLOOKUP(CONCATENATE(B18,C18),'Open 1'!T:V,2,FALSE),"")</f>
        <v>16.672999999999998</v>
      </c>
      <c r="E18" s="106">
        <v>1.7E-8</v>
      </c>
      <c r="F18" s="107">
        <f t="shared" si="1"/>
        <v>16.673000017</v>
      </c>
      <c r="G18" s="199" t="str">
        <f t="shared" si="2"/>
        <v/>
      </c>
      <c r="I18" s="138" t="s">
        <v>32</v>
      </c>
      <c r="J18" s="136" t="s">
        <v>71</v>
      </c>
      <c r="L18" s="265"/>
      <c r="M18" s="37" t="str">
        <f>IF($J$13&lt;"3","",Youth!AD24)</f>
        <v/>
      </c>
      <c r="N18" s="26" t="str">
        <f>IF(M18="","",Youth!AE24)</f>
        <v/>
      </c>
      <c r="O18" s="26" t="str">
        <f>IF(N18="","",Youth!AF24)</f>
        <v/>
      </c>
      <c r="P18" s="48" t="str">
        <f>IF(O18="","",Youth!AG24)</f>
        <v/>
      </c>
      <c r="Q18" s="180" t="str">
        <f>AH24</f>
        <v/>
      </c>
      <c r="S18" s="21" t="str">
        <f t="shared" si="3"/>
        <v>Elle GoehringLotto</v>
      </c>
      <c r="T18" s="109">
        <f t="shared" si="0"/>
        <v>16.672999999999998</v>
      </c>
      <c r="V18" s="3" t="str">
        <f>IFERROR(VLOOKUP(Youth!F18,$AC$3:$AD$7,2,TRUE),"")</f>
        <v>4D</v>
      </c>
      <c r="W18" s="8" t="str">
        <f>IFERROR(IF(V18=$W$1,Youth!F18,""),"")</f>
        <v/>
      </c>
      <c r="X18" s="8" t="str">
        <f>IFERROR(IF(V18=$X$1,Youth!F18,""),"")</f>
        <v/>
      </c>
      <c r="Y18" s="8" t="str">
        <f>IFERROR(IF(V18=$Y$1,Youth!F18,""),"")</f>
        <v/>
      </c>
      <c r="Z18" s="8">
        <f>IFERROR(IF($V18=$Z$1,Youth!F18,""),"")</f>
        <v>16.673000017</v>
      </c>
      <c r="AA18" s="8" t="str">
        <f>IFERROR(IF(V18=$AA$1,Youth!F18,""),"")</f>
        <v/>
      </c>
      <c r="AB18" s="18" t="s">
        <v>24</v>
      </c>
      <c r="AC18" s="259"/>
      <c r="AD18" s="19" t="str">
        <f>IF(AE18="-","-",AB18)</f>
        <v>-</v>
      </c>
      <c r="AE18" s="19" t="str">
        <f>IFERROR(INDEX(Youth!B:F,MATCH(AG18,Youth!F:F,0),1),"-")</f>
        <v>-</v>
      </c>
      <c r="AF18" s="19" t="str">
        <f>IFERROR(INDEX(Youth!B:F,MATCH(AG18,Youth!F:F,0),2),"-")</f>
        <v>-</v>
      </c>
      <c r="AG18" s="4" t="str">
        <f>IFERROR(SMALL($X$2:$X$286,AI18),"-")</f>
        <v>-</v>
      </c>
      <c r="AH18" s="177" t="str">
        <f>IF(AR6&gt;0,AR6,"")</f>
        <v/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199" t="str">
        <f t="shared" si="2"/>
        <v/>
      </c>
      <c r="J19" s="56"/>
      <c r="L19" s="265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0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59"/>
      <c r="AD19" s="19" t="str">
        <f>IF(AE19="-","-",AB19)</f>
        <v>-</v>
      </c>
      <c r="AE19" s="19" t="str">
        <f>IFERROR(INDEX(Youth!B:F,MATCH(AG19,Youth!F:F,0),1),"-")</f>
        <v>-</v>
      </c>
      <c r="AF19" s="19" t="str">
        <f>IFERROR(INDEX(Youth!B:F,MATCH(AG19,Youth!F:F,0),2),"-")</f>
        <v>-</v>
      </c>
      <c r="AG19" s="4" t="str">
        <f>IFERROR(SMALL($X$2:$X$286,AI19),"-")</f>
        <v>-</v>
      </c>
      <c r="AH19" s="177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>oy</v>
      </c>
      <c r="B20" s="27" t="str">
        <f>IFERROR(Draw!O20,"")</f>
        <v>Kacy Goehring</v>
      </c>
      <c r="C20" s="27" t="str">
        <f>IFERROR(Draw!P20,"")</f>
        <v>Sugar</v>
      </c>
      <c r="D20" s="96">
        <f>IF(OR(A20="oco",A20="oy"),VLOOKUP(CONCATENATE(B20,C20),'Open 1'!T:V,2,FALSE),"")</f>
        <v>19.077000000000002</v>
      </c>
      <c r="E20" s="106">
        <v>1.9000000000000001E-8</v>
      </c>
      <c r="F20" s="107">
        <f t="shared" si="1"/>
        <v>19.077000019000003</v>
      </c>
      <c r="G20" s="199" t="str">
        <f t="shared" si="2"/>
        <v/>
      </c>
      <c r="L20" s="266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3" t="str">
        <f>AH26</f>
        <v/>
      </c>
      <c r="S20" s="21" t="str">
        <f t="shared" si="3"/>
        <v>Kacy GoehringSugar</v>
      </c>
      <c r="T20" s="109">
        <f t="shared" si="0"/>
        <v>19.077000000000002</v>
      </c>
      <c r="V20" s="3" t="str">
        <f>IFERROR(VLOOKUP(Youth!F20,$AC$3:$AD$7,2,TRUE),"")</f>
        <v>4D</v>
      </c>
      <c r="W20" s="8" t="str">
        <f>IFERROR(IF(V20=$W$1,Youth!F20,""),"")</f>
        <v/>
      </c>
      <c r="X20" s="8" t="str">
        <f>IFERROR(IF(V20=$X$1,Youth!F20,""),"")</f>
        <v/>
      </c>
      <c r="Y20" s="8" t="str">
        <f>IFERROR(IF(V20=$Y$1,Youth!F20,""),"")</f>
        <v/>
      </c>
      <c r="Z20" s="8">
        <f>IFERROR(IF($V20=$Z$1,Youth!F20,""),"")</f>
        <v>19.077000019000003</v>
      </c>
      <c r="AA20" s="8" t="str">
        <f>IFERROR(IF(V20=$AA$1,Youth!F20,""),"")</f>
        <v/>
      </c>
      <c r="AB20" s="18" t="s">
        <v>26</v>
      </c>
      <c r="AC20" s="259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7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>oy</v>
      </c>
      <c r="B21" s="27" t="str">
        <f>IFERROR(Draw!O21,"")</f>
        <v>Alyssa Petroff</v>
      </c>
      <c r="C21" s="27" t="str">
        <f>IFERROR(Draw!P21,"")</f>
        <v>Latoia</v>
      </c>
      <c r="D21" s="96">
        <f>IF(OR(A21="oco",A21="oy"),VLOOKUP(CONCATENATE(B21,C21),'Open 1'!T:V,2,FALSE),"")</f>
        <v>16.338999999999999</v>
      </c>
      <c r="E21" s="106">
        <v>2E-8</v>
      </c>
      <c r="F21" s="107">
        <f t="shared" si="1"/>
        <v>16.33900002</v>
      </c>
      <c r="G21" s="199" t="str">
        <f t="shared" si="2"/>
        <v/>
      </c>
      <c r="J21" s="56"/>
      <c r="L21" s="42"/>
      <c r="M21" s="50"/>
      <c r="N21" s="28"/>
      <c r="O21" s="28"/>
      <c r="P21" s="51"/>
      <c r="Q21" s="182"/>
      <c r="S21" s="21" t="str">
        <f t="shared" si="3"/>
        <v>Alyssa PetroffLatoia</v>
      </c>
      <c r="T21" s="109">
        <f t="shared" si="0"/>
        <v>16.338999999999999</v>
      </c>
      <c r="V21" s="3" t="str">
        <f>IFERROR(VLOOKUP(Youth!F21,$AC$3:$AD$7,2,TRUE),"")</f>
        <v>3D</v>
      </c>
      <c r="W21" s="8" t="str">
        <f>IFERROR(IF(V21=$W$1,Youth!F21,""),"")</f>
        <v/>
      </c>
      <c r="X21" s="8" t="str">
        <f>IFERROR(IF(V21=$X$1,Youth!F21,""),"")</f>
        <v/>
      </c>
      <c r="Y21" s="8">
        <f>IFERROR(IF(V21=$Y$1,Youth!F21,""),"")</f>
        <v>16.33900002</v>
      </c>
      <c r="Z21" s="8" t="str">
        <f>IFERROR(IF($V21=$Z$1,Youth!F21,""),"")</f>
        <v/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7"/>
      <c r="AI21"/>
      <c r="AJ21"/>
      <c r="AK21"/>
    </row>
    <row r="22" spans="1:37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96" t="str">
        <f>IF(OR(A22="oco",A22="oy"),VLOOKUP(CONCATENATE(B22,C22),'Open 1'!T:V,2,FALSE),"")</f>
        <v/>
      </c>
      <c r="E22" s="106">
        <v>2.0999999999999999E-8</v>
      </c>
      <c r="F22" s="107" t="str">
        <f t="shared" si="1"/>
        <v/>
      </c>
      <c r="G22" s="199" t="str">
        <f t="shared" si="2"/>
        <v/>
      </c>
      <c r="I22" s="58"/>
      <c r="L22" s="267" t="s">
        <v>6</v>
      </c>
      <c r="M22" s="46" t="str">
        <f>Youth!AD28</f>
        <v>1st</v>
      </c>
      <c r="N22" s="29" t="str">
        <f>Youth!AE28</f>
        <v>Elle Goehring</v>
      </c>
      <c r="O22" s="29" t="str">
        <f>Youth!AF28</f>
        <v>Lotto</v>
      </c>
      <c r="P22" s="47">
        <f>Youth!AG28</f>
        <v>16.673000017</v>
      </c>
      <c r="Q22" s="179">
        <f>AH28</f>
        <v>19.277999999999995</v>
      </c>
      <c r="S22" s="21" t="str">
        <f t="shared" si="3"/>
        <v/>
      </c>
      <c r="T22" s="109" t="str">
        <f t="shared" si="0"/>
        <v/>
      </c>
      <c r="V22" s="3" t="str">
        <f>IFERROR(VLOOKUP(Youth!F22,$AC$3:$AD$7,2,TRUE),"")</f>
        <v/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 t="str">
        <f>IFERROR(IF($V22=$Z$1,Youth!F22,""),"")</f>
        <v/>
      </c>
      <c r="AA22" s="8" t="str">
        <f>IFERROR(IF(V22=$AA$1,Youth!F22,""),"")</f>
        <v/>
      </c>
      <c r="AB22" s="18" t="s">
        <v>20</v>
      </c>
      <c r="AC22" s="259" t="s">
        <v>5</v>
      </c>
      <c r="AD22" s="19" t="str">
        <f>IF(AE22="-","-","1st")</f>
        <v>1st</v>
      </c>
      <c r="AE22" s="19" t="str">
        <f>IFERROR(INDEX(Youth!B:F,MATCH(AG22,Youth!F:F,0),1),"-")</f>
        <v>Makayla Cross</v>
      </c>
      <c r="AF22" s="19" t="str">
        <f>IFERROR(INDEX(Youth!B:F,MATCH(AG22,Youth!F:F,0),2),"-")</f>
        <v>Rio</v>
      </c>
      <c r="AG22" s="78">
        <f>IFERROR(SMALL($Y$2:$Y$286,AI22),"-")</f>
        <v>15.389000003</v>
      </c>
      <c r="AH22" s="177">
        <f>IF(AS4&gt;0,AS4,"")</f>
        <v>29.988</v>
      </c>
      <c r="AI22">
        <v>1</v>
      </c>
      <c r="AJ22"/>
      <c r="AK22"/>
    </row>
    <row r="23" spans="1:37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96" t="str">
        <f>IF(OR(A23="oco",A23="oy"),VLOOKUP(CONCATENATE(B23,C23),'Open 1'!T:V,2,FALSE),"")</f>
        <v/>
      </c>
      <c r="E23" s="106">
        <v>2.1999999999999998E-8</v>
      </c>
      <c r="F23" s="107" t="str">
        <f t="shared" si="1"/>
        <v/>
      </c>
      <c r="G23" s="199" t="str">
        <f t="shared" si="2"/>
        <v/>
      </c>
      <c r="I23" s="56"/>
      <c r="L23" s="268"/>
      <c r="M23" s="37" t="str">
        <f>IF($J$13&lt;"2","",Youth!AD29)</f>
        <v>2nd</v>
      </c>
      <c r="N23" s="26" t="str">
        <f>IF(M23="","",Youth!AE29)</f>
        <v>Hatty Fey</v>
      </c>
      <c r="O23" s="26" t="str">
        <f>IF(N23="","",Youth!AF29)</f>
        <v>Red</v>
      </c>
      <c r="P23" s="48">
        <f>IF(O23="","",Youth!AG29)</f>
        <v>18.189000009000001</v>
      </c>
      <c r="Q23" s="180">
        <f>AH29</f>
        <v>12.851999999999999</v>
      </c>
      <c r="S23" s="21" t="str">
        <f t="shared" si="3"/>
        <v/>
      </c>
      <c r="T23" s="109" t="str">
        <f t="shared" si="0"/>
        <v/>
      </c>
      <c r="V23" s="3" t="str">
        <f>IFERROR(VLOOKUP(Youth!F23,$AC$3:$AD$7,2,TRUE),"")</f>
        <v/>
      </c>
      <c r="W23" s="8" t="str">
        <f>IFERROR(IF(V23=$W$1,Youth!F23,""),"")</f>
        <v/>
      </c>
      <c r="X23" s="8" t="str">
        <f>IFERROR(IF(V23=$X$1,Youth!F23,""),"")</f>
        <v/>
      </c>
      <c r="Y23" s="8" t="str">
        <f>IFERROR(IF(V23=$Y$1,Youth!F23,""),"")</f>
        <v/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59"/>
      <c r="AD23" s="19" t="str">
        <f>IF(AE23="-","-","2nd")</f>
        <v>2nd</v>
      </c>
      <c r="AE23" s="19" t="str">
        <f>IFERROR(INDEX(Youth!B:F,MATCH(AG23,Youth!F:F,0),1),"-")</f>
        <v>Candice Aamot</v>
      </c>
      <c r="AF23" s="19" t="str">
        <f>IFERROR(INDEX(Youth!B:F,MATCH(AG23,Youth!F:F,0),2),"-")</f>
        <v>Turtle</v>
      </c>
      <c r="AG23" s="78">
        <f>IFERROR(SMALL($Y$2:$Y$286,AI23),"-")</f>
        <v>15.438000014</v>
      </c>
      <c r="AH23" s="177">
        <f>IF(AS5&gt;0,AS5,"")</f>
        <v>19.992000000000004</v>
      </c>
      <c r="AI23">
        <v>2</v>
      </c>
      <c r="AJ23"/>
      <c r="AK23"/>
    </row>
    <row r="24" spans="1:37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96" t="str">
        <f>IF(OR(A24="oco",A24="oy"),VLOOKUP(CONCATENATE(B24,C24),'Open 1'!T:V,2,FALSE),"")</f>
        <v/>
      </c>
      <c r="E24" s="106">
        <v>2.3000000000000001E-8</v>
      </c>
      <c r="F24" s="107" t="str">
        <f t="shared" si="1"/>
        <v/>
      </c>
      <c r="G24" s="199" t="str">
        <f t="shared" si="2"/>
        <v/>
      </c>
      <c r="L24" s="268"/>
      <c r="M24" s="37" t="str">
        <f>IF($J$13&lt;"3","",Youth!AD30)</f>
        <v/>
      </c>
      <c r="N24" s="26" t="str">
        <f>IF(M24="","",Youth!AE30)</f>
        <v/>
      </c>
      <c r="O24" s="26" t="str">
        <f>IF(N24="","",Youth!AF30)</f>
        <v/>
      </c>
      <c r="P24" s="48" t="str">
        <f>IF(O24="","",Youth!AG30)</f>
        <v/>
      </c>
      <c r="Q24" s="180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IFERROR(VLOOKUP(Youth!F24,$AC$3:$AD$7,2,TRUE),"")</f>
        <v/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 t="str">
        <f>IFERROR(IF($V24=$Z$1,Youth!F24,""),"")</f>
        <v/>
      </c>
      <c r="AA24" s="8" t="str">
        <f>IFERROR(IF(V24=$AA$1,Youth!F24,""),"")</f>
        <v/>
      </c>
      <c r="AB24" s="18" t="s">
        <v>24</v>
      </c>
      <c r="AC24" s="259"/>
      <c r="AD24" s="19" t="str">
        <f>IF(AE24="-","-","3rd")</f>
        <v>3rd</v>
      </c>
      <c r="AE24" s="19" t="str">
        <f>IFERROR(INDEX(Youth!B:F,MATCH(AG24,Youth!F:F,0),1),"-")</f>
        <v>Mashell Bohenkamp</v>
      </c>
      <c r="AF24" s="19" t="str">
        <f>IFERROR(INDEX(Youth!B:F,MATCH(AG24,Youth!F:F,0),2),"-")</f>
        <v>Darla</v>
      </c>
      <c r="AG24" s="78">
        <f>IFERROR(SMALL($Y$2:$Y$286,AI24),"-")</f>
        <v>16.168000005</v>
      </c>
      <c r="AH24" s="177" t="str">
        <f>IF(AS6&gt;0,AS6,"")</f>
        <v/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199" t="str">
        <f t="shared" si="2"/>
        <v/>
      </c>
      <c r="L25" s="268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0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59"/>
      <c r="AD25" s="19" t="str">
        <f>IF(AE25="-","-","4th")</f>
        <v>4th</v>
      </c>
      <c r="AE25" s="19" t="str">
        <f>IFERROR(INDEX(Youth!B:F,MATCH(AG25,Youth!F:F,0),1),"-")</f>
        <v>Alyssa Petroff</v>
      </c>
      <c r="AF25" s="19" t="str">
        <f>IFERROR(INDEX(Youth!B:F,MATCH(AG25,Youth!F:F,0),2),"-")</f>
        <v>Latoia</v>
      </c>
      <c r="AG25" s="78">
        <f>IFERROR(SMALL($Y$2:$Y$286,AI25),"-")</f>
        <v>16.33900002</v>
      </c>
      <c r="AH25" s="177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96" t="str">
        <f>IF(OR(A26="oco",A26="oy"),VLOOKUP(CONCATENATE(B26,C26),'Open 1'!T:V,2,FALSE),"")</f>
        <v/>
      </c>
      <c r="E26" s="106">
        <v>2.4999999999999999E-8</v>
      </c>
      <c r="F26" s="107" t="str">
        <f t="shared" si="1"/>
        <v/>
      </c>
      <c r="G26" s="199" t="str">
        <f t="shared" si="2"/>
        <v/>
      </c>
      <c r="L26" s="269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3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IFERROR(VLOOKUP(Youth!F26,$AC$3:$AD$7,2,TRUE),"")</f>
        <v/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 t="str">
        <f>IFERROR(IF($V26=$Z$1,Youth!F26,""),"")</f>
        <v/>
      </c>
      <c r="AA26" s="8" t="str">
        <f>IFERROR(IF(V26=$AA$1,Youth!F26,""),"")</f>
        <v/>
      </c>
      <c r="AB26" s="18" t="s">
        <v>26</v>
      </c>
      <c r="AC26" s="259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7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96" t="str">
        <f>IF(OR(A27="oco",A27="oy"),VLOOKUP(CONCATENATE(B27,C27),'Open 1'!T:V,2,FALSE),"")</f>
        <v/>
      </c>
      <c r="E27" s="106">
        <v>2.6000000000000001E-8</v>
      </c>
      <c r="F27" s="107" t="str">
        <f t="shared" si="1"/>
        <v/>
      </c>
      <c r="G27" s="199" t="str">
        <f t="shared" si="2"/>
        <v/>
      </c>
      <c r="L27" s="80"/>
      <c r="M27" s="85"/>
      <c r="N27" s="86"/>
      <c r="O27" s="86"/>
      <c r="P27" s="87"/>
      <c r="Q27" s="184"/>
      <c r="S27" s="21" t="str">
        <f t="shared" si="3"/>
        <v/>
      </c>
      <c r="T27" s="109" t="str">
        <f t="shared" si="0"/>
        <v/>
      </c>
      <c r="V27" s="3" t="str">
        <f>IFERROR(VLOOKUP(Youth!F27,$AC$3:$AD$7,2,TRUE),"")</f>
        <v/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 t="str">
        <f>IFERROR(IF($V27=$Z$1,Youth!F27,""),"")</f>
        <v/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7"/>
      <c r="AI27"/>
      <c r="AJ27"/>
      <c r="AK27"/>
    </row>
    <row r="28" spans="1:37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96" t="str">
        <f>IF(OR(A28="oco",A28="oy"),VLOOKUP(CONCATENATE(B28,C28),'Open 1'!T:V,2,FALSE),"")</f>
        <v/>
      </c>
      <c r="E28" s="106">
        <v>2.7E-8</v>
      </c>
      <c r="F28" s="107" t="str">
        <f t="shared" si="1"/>
        <v/>
      </c>
      <c r="G28" s="199" t="str">
        <f t="shared" si="2"/>
        <v/>
      </c>
      <c r="L28" s="256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79"/>
      <c r="S28" s="21" t="str">
        <f t="shared" si="3"/>
        <v/>
      </c>
      <c r="T28" s="109" t="str">
        <f t="shared" si="0"/>
        <v/>
      </c>
      <c r="V28" s="3" t="str">
        <f>IFERROR(VLOOKUP(Youth!F28,$AC$3:$AD$7,2,TRUE),"")</f>
        <v/>
      </c>
      <c r="W28" s="8" t="str">
        <f>IFERROR(IF(V28=$W$1,Youth!F28,""),"")</f>
        <v/>
      </c>
      <c r="X28" s="8" t="str">
        <f>IFERROR(IF(V28=$X$1,Youth!F28,""),"")</f>
        <v/>
      </c>
      <c r="Y28" s="8" t="str">
        <f>IFERROR(IF(V28=$Y$1,Youth!F28,""),"")</f>
        <v/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59" t="s">
        <v>6</v>
      </c>
      <c r="AD28" s="19" t="str">
        <f>IF(AE28="-","-","1st")</f>
        <v>1st</v>
      </c>
      <c r="AE28" s="19" t="str">
        <f>IFERROR(INDEX(Youth!B:F,MATCH(AG28,Youth!F:F,0),1),"-")</f>
        <v>Elle Goehring</v>
      </c>
      <c r="AF28" s="19" t="str">
        <f>IFERROR(INDEX(Youth!B:F,MATCH(AG28,Youth!F:F,0),2),"-")</f>
        <v>Lotto</v>
      </c>
      <c r="AG28" s="4">
        <f>IFERROR(IF(SMALL($Z$2:$Z$286,AI28)&lt;900,SMALL($Z$2:$Z$286,AI28),"-"),"-")</f>
        <v>16.673000017</v>
      </c>
      <c r="AH28" s="177">
        <f>IF(AT4&gt;0,AT4,"")</f>
        <v>19.277999999999995</v>
      </c>
      <c r="AI28">
        <v>1</v>
      </c>
      <c r="AJ28"/>
      <c r="AK28"/>
    </row>
    <row r="29" spans="1:37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96" t="str">
        <f>IF(OR(A29="oco",A29="oy"),VLOOKUP(CONCATENATE(B29,C29),'Open 1'!T:V,2,FALSE),"")</f>
        <v/>
      </c>
      <c r="E29" s="106">
        <v>2.7999999999999999E-8</v>
      </c>
      <c r="F29" s="107" t="str">
        <f t="shared" si="1"/>
        <v/>
      </c>
      <c r="G29" s="199" t="str">
        <f t="shared" si="2"/>
        <v/>
      </c>
      <c r="L29" s="257"/>
      <c r="M29" s="37" t="str">
        <f>IF($J$13&lt;"2","",Youth!AD35)</f>
        <v>-</v>
      </c>
      <c r="N29" s="26" t="str">
        <f>IF(M29="","",Youth!AE35)</f>
        <v>-</v>
      </c>
      <c r="O29" s="26" t="str">
        <f>IF(N29="","",Youth!AF35)</f>
        <v>-</v>
      </c>
      <c r="P29" s="48" t="str">
        <f>IF(O29="","",Youth!AG35)</f>
        <v>-</v>
      </c>
      <c r="Q29" s="180"/>
      <c r="S29" s="21" t="str">
        <f t="shared" si="3"/>
        <v/>
      </c>
      <c r="T29" s="109" t="str">
        <f t="shared" si="0"/>
        <v/>
      </c>
      <c r="V29" s="3" t="str">
        <f>IFERROR(VLOOKUP(Youth!F29,$AC$3:$AD$7,2,TRUE),"")</f>
        <v/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 t="str">
        <f>IFERROR(IF($V29=$Z$1,Youth!F29,""),"")</f>
        <v/>
      </c>
      <c r="AA29" s="8" t="str">
        <f>IFERROR(IF(V29=$AA$1,Youth!F29,""),"")</f>
        <v/>
      </c>
      <c r="AB29" s="18" t="s">
        <v>21</v>
      </c>
      <c r="AC29" s="259"/>
      <c r="AD29" s="19" t="str">
        <f>IF(AE29="-","-","2nd")</f>
        <v>2nd</v>
      </c>
      <c r="AE29" s="19" t="str">
        <f>IFERROR(INDEX(Youth!B:F,MATCH(AG29,Youth!F:F,0),1),"-")</f>
        <v>Hatty Fey</v>
      </c>
      <c r="AF29" s="19" t="str">
        <f>IFERROR(INDEX(Youth!B:F,MATCH(AG29,Youth!F:F,0),2),"-")</f>
        <v>Red</v>
      </c>
      <c r="AG29" s="4">
        <f>IFERROR(IF(SMALL($Z$2:$Z$286,AI29)&lt;900,SMALL($Z$2:$Z$286,AI29),"-"),"-")</f>
        <v>18.189000009000001</v>
      </c>
      <c r="AH29" s="177">
        <f>IF(AT5&gt;0,AT5,"")</f>
        <v>12.851999999999999</v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199" t="str">
        <f t="shared" si="2"/>
        <v/>
      </c>
      <c r="L30" s="257"/>
      <c r="M30" s="37" t="str">
        <f>IF($J$13&lt;"3","",Youth!AD36)</f>
        <v/>
      </c>
      <c r="N30" s="26" t="str">
        <f>IF(M30="","",Youth!AE36)</f>
        <v/>
      </c>
      <c r="O30" s="26" t="str">
        <f>IF(N30="","",Youth!AF36)</f>
        <v/>
      </c>
      <c r="P30" s="48" t="str">
        <f>IF(O30="","",Youth!AG36)</f>
        <v/>
      </c>
      <c r="Q30" s="180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59"/>
      <c r="AD30" s="19" t="str">
        <f>IF(AE30="-","-","3rd")</f>
        <v>3rd</v>
      </c>
      <c r="AE30" s="19" t="str">
        <f>IFERROR(INDEX(Youth!B:F,MATCH(AG30,Youth!F:F,0),1),"-")</f>
        <v>Kaylee Hieronimus</v>
      </c>
      <c r="AF30" s="19" t="str">
        <f>IFERROR(INDEX(Youth!B:F,MATCH(AG30,Youth!F:F,0),2),"-")</f>
        <v>BW Double Take Dash</v>
      </c>
      <c r="AG30" s="4">
        <f>IFERROR(IF(SMALL($Z$2:$Z$286,AI30)&lt;900,SMALL($Z$2:$Z$286,AI30),"-"),"-")</f>
        <v>18.227000007000001</v>
      </c>
      <c r="AH30" s="177" t="str">
        <f>IF(AT6&gt;0,AT6,"")</f>
        <v/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199" t="str">
        <f t="shared" si="2"/>
        <v/>
      </c>
      <c r="L31" s="257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0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59"/>
      <c r="AD31" s="19" t="str">
        <f>IF(AE31="-","-","4th")</f>
        <v>4th</v>
      </c>
      <c r="AE31" s="19" t="str">
        <f>IFERROR(INDEX(Youth!B:F,MATCH(AG31,Youth!F:F,0),1),"-")</f>
        <v>Kacy Goehring</v>
      </c>
      <c r="AF31" s="19" t="str">
        <f>IFERROR(INDEX(Youth!B:F,MATCH(AG31,Youth!F:F,0),2),"-")</f>
        <v>Sugar</v>
      </c>
      <c r="AG31" s="4">
        <f>IFERROR(IF(SMALL($Z$2:$Z$286,AI31)&lt;900,SMALL($Z$2:$Z$286,AI31),"-"),"-")</f>
        <v>19.077000019000003</v>
      </c>
      <c r="AH31" s="177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199" t="str">
        <f t="shared" si="2"/>
        <v/>
      </c>
      <c r="L32" s="258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5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59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7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199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7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199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59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7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199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59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7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199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59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7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199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59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7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199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60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78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199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199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199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199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199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199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199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199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199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199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199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199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199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199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199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199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199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199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199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199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199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199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199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199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199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199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199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199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199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199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199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199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199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199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199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199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199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199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199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199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199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199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199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199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199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199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199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199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199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199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199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199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199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199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199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199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199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199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199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199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199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199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199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199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199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199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199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199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199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199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199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199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199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199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199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199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199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199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199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199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199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199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199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199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199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199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199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199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199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199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199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199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199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199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199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199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199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199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199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199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199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199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199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199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199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199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199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199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199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199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199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199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199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199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199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199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199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199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199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199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199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199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199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199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199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199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199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199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199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199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199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199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199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199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199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199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199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199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199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199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199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199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199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199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199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199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199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199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199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199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199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199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199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199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199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199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199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199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199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199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199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199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199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199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199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199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199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199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199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199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199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199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199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199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199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199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199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199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199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199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199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199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199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199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199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199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199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199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199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199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199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199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199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199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199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199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199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199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199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199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199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199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199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199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199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199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199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199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199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199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199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199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199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199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199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199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199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199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199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199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199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199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199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199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199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199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199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199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199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199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199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199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199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199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199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199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199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199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199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199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199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199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199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199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199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199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199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199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L14" sqref="L14"/>
    </sheetView>
  </sheetViews>
  <sheetFormatPr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1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29"/>
      <c r="F1" s="94" t="s">
        <v>11</v>
      </c>
      <c r="J1" s="141" t="s">
        <v>35</v>
      </c>
    </row>
    <row r="2" spans="1:11">
      <c r="A2" s="22" t="str">
        <f>IFERROR(IF(INDEX(Youth!$A:$F,MATCH('Youth Results'!$E2,Youth!$F:$F,0),1)&gt;0,INDEX(Youth!$A:$F,MATCH('Youth Results'!$E2,Youth!$F:$F,0),1),""),"")</f>
        <v>oco</v>
      </c>
      <c r="B2" s="95" t="str">
        <f>IFERROR(IF(INDEX(Youth!$A:$F,MATCH('Youth Results'!$E2,Youth!$F:$F,0),2)&gt;0,INDEX(Youth!$A:$F,MATCH('Youth Results'!$E2,Youth!$F:$F,0),2),""),"")</f>
        <v>Alison Zacharias</v>
      </c>
      <c r="C2" s="95" t="str">
        <f>IFERROR(IF(INDEX(Youth!$A:$F,MATCH('Youth Results'!$E2,Youth!$F:$F,0),3)&gt;0,INDEX(Youth!$A:$F,MATCH('Youth Results'!$E2,Youth!$F:$F,0),3),""),"")</f>
        <v>Willow</v>
      </c>
      <c r="D2" s="96">
        <f>IFERROR(IF(AND(SMALL(Youth!F:F,K2)&gt;1000,SMALL(Youth!F:F,K2)&lt;3000),"nt",IF(SMALL(Youth!F:F,K2)&gt;3000,"",SMALL(Youth!F:F,K2))),"")</f>
        <v>14.355000004000001</v>
      </c>
      <c r="E2" s="130">
        <f>IF(D2="nt",IFERROR(SMALL(Youth!F:F,K2),""),IF(D2&gt;3000,"",IFERROR(SMALL(Youth!F:F,K2),"")))</f>
        <v>14.355000004000001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39"/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Shana Lensing</v>
      </c>
      <c r="C3" s="95" t="str">
        <f>IFERROR(IF(INDEX(Youth!$A:$F,MATCH('Youth Results'!$E3,Youth!$F:$F,0),3)&gt;0,INDEX(Youth!$A:$F,MATCH('Youth Results'!$E3,Youth!$F:$F,0),3),""),"")</f>
        <v>Dream</v>
      </c>
      <c r="D3" s="96">
        <f>IFERROR(IF(AND(SMALL(Youth!F:F,K3)&gt;1000,SMALL(Youth!F:F,K3)&lt;3000),"nt",IF(SMALL(Youth!F:F,K3)&gt;3000,"",SMALL(Youth!F:F,K3))),"")</f>
        <v>14.681000000999999</v>
      </c>
      <c r="E3" s="130">
        <f>IF(D3="nt",IFERROR(SMALL(Youth!F:F,K3),""),IF(D3&gt;3000,"",IFERROR(SMALL(Youth!F:F,K3),"")))</f>
        <v>14.681000000999999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Youth!P4</f>
        <v>14.355000004000001</v>
      </c>
      <c r="I3" s="68" t="s">
        <v>3</v>
      </c>
      <c r="J3" s="139"/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>oy</v>
      </c>
      <c r="B4" s="95" t="str">
        <f>IFERROR(IF(INDEX(Youth!$A:$F,MATCH('Youth Results'!$E4,Youth!$F:$F,0),2)&gt;0,INDEX(Youth!$A:$F,MATCH('Youth Results'!$E4,Youth!$F:$F,0),2),""),"")</f>
        <v>Makenzee Kruger</v>
      </c>
      <c r="C4" s="95" t="str">
        <f>IFERROR(IF(INDEX(Youth!$A:$F,MATCH('Youth Results'!$E4,Youth!$F:$F,0),3)&gt;0,INDEX(Youth!$A:$F,MATCH('Youth Results'!$E4,Youth!$F:$F,0),3),""),"")</f>
        <v>Rein</v>
      </c>
      <c r="D4" s="96">
        <f>IFERROR(IF(AND(SMALL(Youth!F:F,K4)&gt;1000,SMALL(Youth!F:F,K4)&lt;3000),"nt",IF(SMALL(Youth!F:F,K4)&gt;3000,"",SMALL(Youth!F:F,K4))),"")</f>
        <v>14.939000008000001</v>
      </c>
      <c r="E4" s="130">
        <f>IF(D4="nt",IFERROR(SMALL(Youth!F:F,K4),""),IF(D4&gt;3000,"",IFERROR(SMALL(Youth!F:F,K4),"")))</f>
        <v>14.939000008000001</v>
      </c>
      <c r="F4" s="97" t="str">
        <f t="shared" si="0"/>
        <v>2D</v>
      </c>
      <c r="G4" s="104" t="str">
        <f t="shared" si="1"/>
        <v>2D</v>
      </c>
      <c r="H4" s="90">
        <f>Youth!P10</f>
        <v>14.939000008000001</v>
      </c>
      <c r="I4" s="98" t="s">
        <v>4</v>
      </c>
      <c r="J4" s="139"/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>oy</v>
      </c>
      <c r="B5" s="95" t="str">
        <f>IFERROR(IF(INDEX(Youth!$A:$F,MATCH('Youth Results'!$E5,Youth!$F:$F,0),2)&gt;0,INDEX(Youth!$A:$F,MATCH('Youth Results'!$E5,Youth!$F:$F,0),2),""),"")</f>
        <v>Josey Fey</v>
      </c>
      <c r="C5" s="95" t="str">
        <f>IFERROR(IF(INDEX(Youth!$A:$F,MATCH('Youth Results'!$E5,Youth!$F:$F,0),3)&gt;0,INDEX(Youth!$A:$F,MATCH('Youth Results'!$E5,Youth!$F:$F,0),3),""),"")</f>
        <v>O So Country</v>
      </c>
      <c r="D5" s="96">
        <f>IFERROR(IF(AND(SMALL(Youth!F:F,K5)&gt;1000,SMALL(Youth!F:F,K5)&lt;3000),"nt",IF(SMALL(Youth!F:F,K5)&gt;3000,"",SMALL(Youth!F:F,K5))),"")</f>
        <v>15.117000010000002</v>
      </c>
      <c r="E5" s="130">
        <f>IF(D5="nt",IFERROR(SMALL(Youth!F:F,K5),""),IF(D5&gt;3000,"",IFERROR(SMALL(Youth!F:F,K5),"")))</f>
        <v>15.117000010000002</v>
      </c>
      <c r="F5" s="97" t="str">
        <f t="shared" si="0"/>
        <v>2D</v>
      </c>
      <c r="G5" s="104" t="str">
        <f t="shared" si="1"/>
        <v/>
      </c>
      <c r="H5" s="90">
        <f>Youth!P16</f>
        <v>15.389000003</v>
      </c>
      <c r="I5" s="98" t="s">
        <v>5</v>
      </c>
      <c r="J5" s="140"/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>oco</v>
      </c>
      <c r="B6" s="95" t="str">
        <f>IFERROR(IF(INDEX(Youth!$A:$F,MATCH('Youth Results'!$E6,Youth!$F:$F,0),2)&gt;0,INDEX(Youth!$A:$F,MATCH('Youth Results'!$E6,Youth!$F:$F,0),2),""),"")</f>
        <v>Makayla Cross</v>
      </c>
      <c r="C6" s="95" t="str">
        <f>IFERROR(IF(INDEX(Youth!$A:$F,MATCH('Youth Results'!$E6,Youth!$F:$F,0),3)&gt;0,INDEX(Youth!$A:$F,MATCH('Youth Results'!$E6,Youth!$F:$F,0),3),""),"")</f>
        <v>Rio</v>
      </c>
      <c r="D6" s="96">
        <f>IFERROR(IF(AND(SMALL(Youth!F:F,K6)&gt;1000,SMALL(Youth!F:F,K6)&lt;3000),"nt",IF(SMALL(Youth!F:F,K6)&gt;3000,"",SMALL(Youth!F:F,K6))),"")</f>
        <v>15.389000003</v>
      </c>
      <c r="E6" s="130">
        <f>IF(D6="nt",IFERROR(SMALL(Youth!F:F,K6),""),IF(D6&gt;3000,"",IFERROR(SMALL(Youth!F:F,K6),"")))</f>
        <v>15.389000003</v>
      </c>
      <c r="F6" s="97" t="str">
        <f t="shared" si="0"/>
        <v>3D</v>
      </c>
      <c r="G6" s="104" t="str">
        <f t="shared" si="1"/>
        <v>3D</v>
      </c>
      <c r="H6" s="90">
        <f>Youth!P22</f>
        <v>16.673000017</v>
      </c>
      <c r="I6" s="98" t="s">
        <v>6</v>
      </c>
      <c r="J6" s="139"/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>oy</v>
      </c>
      <c r="B7" s="95" t="str">
        <f>IFERROR(IF(INDEX(Youth!$A:$F,MATCH('Youth Results'!$E7,Youth!$F:$F,0),2)&gt;0,INDEX(Youth!$A:$F,MATCH('Youth Results'!$E7,Youth!$F:$F,0),2),""),"")</f>
        <v>Candice Aamot</v>
      </c>
      <c r="C7" s="95" t="str">
        <f>IFERROR(IF(INDEX(Youth!$A:$F,MATCH('Youth Results'!$E7,Youth!$F:$F,0),3)&gt;0,INDEX(Youth!$A:$F,MATCH('Youth Results'!$E7,Youth!$F:$F,0),3),""),"")</f>
        <v>Turtle</v>
      </c>
      <c r="D7" s="96">
        <f>IFERROR(IF(AND(SMALL(Youth!F:F,K7)&gt;1000,SMALL(Youth!F:F,K7)&lt;3000),"nt",IF(SMALL(Youth!F:F,K7)&gt;3000,"",SMALL(Youth!F:F,K7))),"")</f>
        <v>15.438000014</v>
      </c>
      <c r="E7" s="130">
        <f>IF(D7="nt",IFERROR(SMALL(Youth!F:F,K7),""),IF(D7&gt;3000,"",IFERROR(SMALL(Youth!F:F,K7),"")))</f>
        <v>15.438000014</v>
      </c>
      <c r="F7" s="97" t="str">
        <f t="shared" si="0"/>
        <v>3D</v>
      </c>
      <c r="G7" s="104" t="str">
        <f t="shared" si="1"/>
        <v/>
      </c>
      <c r="H7" s="68" t="str">
        <f>Youth!P28</f>
        <v>-</v>
      </c>
      <c r="I7" s="98" t="s">
        <v>13</v>
      </c>
      <c r="J7" s="139"/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>oco</v>
      </c>
      <c r="B8" s="95" t="str">
        <f>IFERROR(IF(INDEX(Youth!$A:$F,MATCH('Youth Results'!$E8,Youth!$F:$F,0),2)&gt;0,INDEX(Youth!$A:$F,MATCH('Youth Results'!$E8,Youth!$F:$F,0),2),""),"")</f>
        <v>Mashell Bohenkamp</v>
      </c>
      <c r="C8" s="95" t="str">
        <f>IFERROR(IF(INDEX(Youth!$A:$F,MATCH('Youth Results'!$E8,Youth!$F:$F,0),3)&gt;0,INDEX(Youth!$A:$F,MATCH('Youth Results'!$E8,Youth!$F:$F,0),3),""),"")</f>
        <v>Darla</v>
      </c>
      <c r="D8" s="96">
        <f>IFERROR(IF(AND(SMALL(Youth!F:F,K8)&gt;1000,SMALL(Youth!F:F,K8)&lt;3000),"nt",IF(SMALL(Youth!F:F,K8)&gt;3000,"",SMALL(Youth!F:F,K8))),"")</f>
        <v>16.168000005</v>
      </c>
      <c r="E8" s="130">
        <f>IF(D8="nt",IFERROR(SMALL(Youth!F:F,K8),""),IF(D8&gt;3000,"",IFERROR(SMALL(Youth!F:F,K8),"")))</f>
        <v>16.168000005</v>
      </c>
      <c r="F8" s="97" t="str">
        <f t="shared" si="0"/>
        <v>3D</v>
      </c>
      <c r="G8" s="104" t="str">
        <f t="shared" si="1"/>
        <v/>
      </c>
      <c r="J8" s="139"/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>oy</v>
      </c>
      <c r="B9" s="95" t="str">
        <f>IFERROR(IF(INDEX(Youth!$A:$F,MATCH('Youth Results'!$E9,Youth!$F:$F,0),2)&gt;0,INDEX(Youth!$A:$F,MATCH('Youth Results'!$E9,Youth!$F:$F,0),2),""),"")</f>
        <v>Alyssa Petroff</v>
      </c>
      <c r="C9" s="95" t="str">
        <f>IFERROR(IF(INDEX(Youth!$A:$F,MATCH('Youth Results'!$E9,Youth!$F:$F,0),3)&gt;0,INDEX(Youth!$A:$F,MATCH('Youth Results'!$E9,Youth!$F:$F,0),3),""),"")</f>
        <v>Latoia</v>
      </c>
      <c r="D9" s="96">
        <f>IFERROR(IF(AND(SMALL(Youth!F:F,K9)&gt;1000,SMALL(Youth!F:F,K9)&lt;3000),"nt",IF(SMALL(Youth!F:F,K9)&gt;3000,"",SMALL(Youth!F:F,K9))),"")</f>
        <v>16.33900002</v>
      </c>
      <c r="E9" s="130">
        <f>IF(D9="nt",IFERROR(SMALL(Youth!F:F,K9),""),IF(D9&gt;3000,"",IFERROR(SMALL(Youth!F:F,K9),"")))</f>
        <v>16.33900002</v>
      </c>
      <c r="F9" s="97" t="str">
        <f t="shared" si="0"/>
        <v>3D</v>
      </c>
      <c r="G9" s="104" t="str">
        <f t="shared" si="1"/>
        <v/>
      </c>
      <c r="J9" s="139"/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>oy</v>
      </c>
      <c r="B10" s="95" t="str">
        <f>IFERROR(IF(INDEX(Youth!$A:$F,MATCH('Youth Results'!$E10,Youth!$F:$F,0),2)&gt;0,INDEX(Youth!$A:$F,MATCH('Youth Results'!$E10,Youth!$F:$F,0),2),""),"")</f>
        <v>Elle Goehring</v>
      </c>
      <c r="C10" s="95" t="str">
        <f>IFERROR(IF(INDEX(Youth!$A:$F,MATCH('Youth Results'!$E10,Youth!$F:$F,0),3)&gt;0,INDEX(Youth!$A:$F,MATCH('Youth Results'!$E10,Youth!$F:$F,0),3),""),"")</f>
        <v>Lotto</v>
      </c>
      <c r="D10" s="96">
        <f>IFERROR(IF(AND(SMALL(Youth!F:F,K10)&gt;1000,SMALL(Youth!F:F,K10)&lt;3000),"nt",IF(SMALL(Youth!F:F,K10)&gt;3000,"",SMALL(Youth!F:F,K10))),"")</f>
        <v>16.673000017</v>
      </c>
      <c r="E10" s="130">
        <f>IF(D10="nt",IFERROR(SMALL(Youth!F:F,K10),""),IF(D10&gt;3000,"",IFERROR(SMALL(Youth!F:F,K10),"")))</f>
        <v>16.673000017</v>
      </c>
      <c r="F10" s="97" t="str">
        <f t="shared" si="0"/>
        <v>4D</v>
      </c>
      <c r="G10" s="104" t="str">
        <f t="shared" si="1"/>
        <v>4D</v>
      </c>
      <c r="J10" s="139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>oy</v>
      </c>
      <c r="B11" s="95" t="str">
        <f>IFERROR(IF(INDEX(Youth!$A:$F,MATCH('Youth Results'!$E11,Youth!$F:$F,0),2)&gt;0,INDEX(Youth!$A:$F,MATCH('Youth Results'!$E11,Youth!$F:$F,0),2),""),"")</f>
        <v>Hatty Fey</v>
      </c>
      <c r="C11" s="95" t="str">
        <f>IFERROR(IF(INDEX(Youth!$A:$F,MATCH('Youth Results'!$E11,Youth!$F:$F,0),3)&gt;0,INDEX(Youth!$A:$F,MATCH('Youth Results'!$E11,Youth!$F:$F,0),3),""),"")</f>
        <v>Red</v>
      </c>
      <c r="D11" s="96">
        <f>IFERROR(IF(AND(SMALL(Youth!F:F,K11)&gt;1000,SMALL(Youth!F:F,K11)&lt;3000),"nt",IF(SMALL(Youth!F:F,K11)&gt;3000,"",SMALL(Youth!F:F,K11))),"")</f>
        <v>18.189000009000001</v>
      </c>
      <c r="E11" s="130">
        <f>IF(D11="nt",IFERROR(SMALL(Youth!F:F,K11),""),IF(D11&gt;3000,"",IFERROR(SMALL(Youth!F:F,K11),"")))</f>
        <v>18.189000009000001</v>
      </c>
      <c r="F11" s="97" t="str">
        <f t="shared" si="0"/>
        <v>4D</v>
      </c>
      <c r="G11" s="104" t="str">
        <f t="shared" si="1"/>
        <v/>
      </c>
      <c r="J11" s="139"/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>oy</v>
      </c>
      <c r="B12" s="95" t="str">
        <f>IFERROR(IF(INDEX(Youth!$A:$F,MATCH('Youth Results'!$E12,Youth!$F:$F,0),2)&gt;0,INDEX(Youth!$A:$F,MATCH('Youth Results'!$E12,Youth!$F:$F,0),2),""),"")</f>
        <v>Kaylee Hieronimus</v>
      </c>
      <c r="C12" s="95" t="str">
        <f>IFERROR(IF(INDEX(Youth!$A:$F,MATCH('Youth Results'!$E12,Youth!$F:$F,0),3)&gt;0,INDEX(Youth!$A:$F,MATCH('Youth Results'!$E12,Youth!$F:$F,0),3),""),"")</f>
        <v>BW Double Take Dash</v>
      </c>
      <c r="D12" s="96">
        <f>IFERROR(IF(AND(SMALL(Youth!F:F,K12)&gt;1000,SMALL(Youth!F:F,K12)&lt;3000),"nt",IF(SMALL(Youth!F:F,K12)&gt;3000,"",SMALL(Youth!F:F,K12))),"")</f>
        <v>18.227000007000001</v>
      </c>
      <c r="E12" s="130">
        <f>IF(D12="nt",IFERROR(SMALL(Youth!F:F,K12),""),IF(D12&gt;3000,"",IFERROR(SMALL(Youth!F:F,K12),"")))</f>
        <v>18.227000007000001</v>
      </c>
      <c r="F12" s="97" t="str">
        <f t="shared" si="0"/>
        <v>4D</v>
      </c>
      <c r="G12" s="104" t="str">
        <f t="shared" si="1"/>
        <v/>
      </c>
      <c r="J12" s="139"/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>oy</v>
      </c>
      <c r="B13" s="95" t="str">
        <f>IFERROR(IF(INDEX(Youth!$A:$F,MATCH('Youth Results'!$E13,Youth!$F:$F,0),2)&gt;0,INDEX(Youth!$A:$F,MATCH('Youth Results'!$E13,Youth!$F:$F,0),2),""),"")</f>
        <v>Kacy Goehring</v>
      </c>
      <c r="C13" s="95" t="str">
        <f>IFERROR(IF(INDEX(Youth!$A:$F,MATCH('Youth Results'!$E13,Youth!$F:$F,0),3)&gt;0,INDEX(Youth!$A:$F,MATCH('Youth Results'!$E13,Youth!$F:$F,0),3),""),"")</f>
        <v>Sugar</v>
      </c>
      <c r="D13" s="96">
        <f>IFERROR(IF(AND(SMALL(Youth!F:F,K13)&gt;1000,SMALL(Youth!F:F,K13)&lt;3000),"nt",IF(SMALL(Youth!F:F,K13)&gt;3000,"",SMALL(Youth!F:F,K13))),"")</f>
        <v>19.077000019000003</v>
      </c>
      <c r="E13" s="130">
        <f>IF(D13="nt",IFERROR(SMALL(Youth!F:F,K13),""),IF(D13&gt;3000,"",IFERROR(SMALL(Youth!F:F,K13),"")))</f>
        <v>19.077000019000003</v>
      </c>
      <c r="F13" s="97" t="str">
        <f t="shared" si="0"/>
        <v>4D</v>
      </c>
      <c r="G13" s="104" t="str">
        <f t="shared" si="1"/>
        <v/>
      </c>
      <c r="J13" s="139"/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>oco</v>
      </c>
      <c r="B14" s="95" t="str">
        <f>IFERROR(IF(INDEX(Youth!$A:$F,MATCH('Youth Results'!$E14,Youth!$F:$F,0),2)&gt;0,INDEX(Youth!$A:$F,MATCH('Youth Results'!$E14,Youth!$F:$F,0),2),""),"")</f>
        <v>Cadence Magnuson</v>
      </c>
      <c r="C14" s="95" t="str">
        <f>IFERROR(IF(INDEX(Youth!$A:$F,MATCH('Youth Results'!$E14,Youth!$F:$F,0),3)&gt;0,INDEX(Youth!$A:$F,MATCH('Youth Results'!$E14,Youth!$F:$F,0),3),""),"")</f>
        <v>BW Dashin and Cashin</v>
      </c>
      <c r="D14" s="96">
        <f>IFERROR(IF(AND(SMALL(Youth!F:F,K14)&gt;1000,SMALL(Youth!F:F,K14)&lt;3000),"nt",IF(SMALL(Youth!F:F,K14)&gt;3000,"",SMALL(Youth!F:F,K14))),"")</f>
        <v>913.77700000200002</v>
      </c>
      <c r="E14" s="130">
        <f>IF(D14="nt",IFERROR(SMALL(Youth!F:F,K14),""),IF(D14&gt;3000,"",IFERROR(SMALL(Youth!F:F,K14),"")))</f>
        <v>913.77700000200002</v>
      </c>
      <c r="F14" s="97" t="str">
        <f t="shared" si="0"/>
        <v>4D</v>
      </c>
      <c r="G14" s="104" t="str">
        <f t="shared" si="1"/>
        <v/>
      </c>
      <c r="J14" s="139"/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>oy</v>
      </c>
      <c r="B15" s="95" t="str">
        <f>IFERROR(IF(INDEX(Youth!$A:$F,MATCH('Youth Results'!$E15,Youth!$F:$F,0),2)&gt;0,INDEX(Youth!$A:$F,MATCH('Youth Results'!$E15,Youth!$F:$F,0),2),""),"")</f>
        <v>Makayla Cross</v>
      </c>
      <c r="C15" s="95" t="str">
        <f>IFERROR(IF(INDEX(Youth!$A:$F,MATCH('Youth Results'!$E15,Youth!$F:$F,0),3)&gt;0,INDEX(Youth!$A:$F,MATCH('Youth Results'!$E15,Youth!$F:$F,0),3),""),"")</f>
        <v xml:space="preserve">Saint </v>
      </c>
      <c r="D15" s="96">
        <f>IFERROR(IF(AND(SMALL(Youth!F:F,K15)&gt;1000,SMALL(Youth!F:F,K15)&lt;3000),"nt",IF(SMALL(Youth!F:F,K15)&gt;3000,"",SMALL(Youth!F:F,K15))),"")</f>
        <v>914.68700001499997</v>
      </c>
      <c r="E15" s="130">
        <f>IF(D15="nt",IFERROR(SMALL(Youth!F:F,K15),""),IF(D15&gt;3000,"",IFERROR(SMALL(Youth!F:F,K15),"")))</f>
        <v>914.68700001499997</v>
      </c>
      <c r="F15" s="97" t="str">
        <f t="shared" si="0"/>
        <v>4D</v>
      </c>
      <c r="G15" s="104" t="str">
        <f t="shared" si="1"/>
        <v/>
      </c>
      <c r="J15" s="139"/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>oy</v>
      </c>
      <c r="B16" s="95" t="str">
        <f>IFERROR(IF(INDEX(Youth!$A:$F,MATCH('Youth Results'!$E16,Youth!$F:$F,0),2)&gt;0,INDEX(Youth!$A:$F,MATCH('Youth Results'!$E16,Youth!$F:$F,0),2),""),"")</f>
        <v>Livya Braskamp</v>
      </c>
      <c r="C16" s="95" t="str">
        <f>IFERROR(IF(INDEX(Youth!$A:$F,MATCH('Youth Results'!$E16,Youth!$F:$F,0),3)&gt;0,INDEX(Youth!$A:$F,MATCH('Youth Results'!$E16,Youth!$F:$F,0),3),""),"")</f>
        <v>Lilly</v>
      </c>
      <c r="D16" s="96">
        <f>IFERROR(IF(AND(SMALL(Youth!F:F,K16)&gt;1000,SMALL(Youth!F:F,K16)&lt;3000),"nt",IF(SMALL(Youth!F:F,K16)&gt;3000,"",SMALL(Youth!F:F,K16))),"")</f>
        <v>915.88100001299995</v>
      </c>
      <c r="E16" s="130">
        <f>IF(D16="nt",IFERROR(SMALL(Youth!F:F,K16),""),IF(D16&gt;3000,"",IFERROR(SMALL(Youth!F:F,K16),"")))</f>
        <v>915.88100001299995</v>
      </c>
      <c r="F16" s="97" t="str">
        <f t="shared" si="0"/>
        <v>4D</v>
      </c>
      <c r="G16" s="104" t="str">
        <f t="shared" si="1"/>
        <v/>
      </c>
      <c r="J16" s="139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>oy</v>
      </c>
      <c r="B17" s="95" t="str">
        <f>IFERROR(IF(INDEX(Youth!$A:$F,MATCH('Youth Results'!$E17,Youth!$F:$F,0),2)&gt;0,INDEX(Youth!$A:$F,MATCH('Youth Results'!$E17,Youth!$F:$F,0),2),""),"")</f>
        <v>Violet Kringstad</v>
      </c>
      <c r="C17" s="95" t="str">
        <f>IFERROR(IF(INDEX(Youth!$A:$F,MATCH('Youth Results'!$E17,Youth!$F:$F,0),3)&gt;0,INDEX(Youth!$A:$F,MATCH('Youth Results'!$E17,Youth!$F:$F,0),3),""),"")</f>
        <v>Nelly</v>
      </c>
      <c r="D17" s="96">
        <f>IFERROR(IF(AND(SMALL(Youth!F:F,K17)&gt;1000,SMALL(Youth!F:F,K17)&lt;3000),"nt",IF(SMALL(Youth!F:F,K17)&gt;3000,"",SMALL(Youth!F:F,K17))),"")</f>
        <v>916.13100001599992</v>
      </c>
      <c r="E17" s="130">
        <f>IF(D17="nt",IFERROR(SMALL(Youth!F:F,K17),""),IF(D17&gt;3000,"",IFERROR(SMALL(Youth!F:F,K17),"")))</f>
        <v>916.13100001599992</v>
      </c>
      <c r="F17" s="97" t="str">
        <f t="shared" si="0"/>
        <v>4D</v>
      </c>
      <c r="G17" s="104" t="str">
        <f t="shared" si="1"/>
        <v/>
      </c>
      <c r="J17" s="139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>oy</v>
      </c>
      <c r="B18" s="95" t="str">
        <f>IFERROR(IF(INDEX(Youth!$A:$F,MATCH('Youth Results'!$E18,Youth!$F:$F,0),2)&gt;0,INDEX(Youth!$A:$F,MATCH('Youth Results'!$E18,Youth!$F:$F,0),2),""),"")</f>
        <v>Maddie Vansurkam</v>
      </c>
      <c r="C18" s="95" t="str">
        <f>IFERROR(IF(INDEX(Youth!$A:$F,MATCH('Youth Results'!$E18,Youth!$F:$F,0),3)&gt;0,INDEX(Youth!$A:$F,MATCH('Youth Results'!$E18,Youth!$F:$F,0),3),""),"")</f>
        <v>Doc</v>
      </c>
      <c r="D18" s="96">
        <f>IFERROR(IF(AND(SMALL(Youth!F:F,K18)&gt;1000,SMALL(Youth!F:F,K18)&lt;3000),"nt",IF(SMALL(Youth!F:F,K18)&gt;3000,"",SMALL(Youth!F:F,K18))),"")</f>
        <v>916.21700001099998</v>
      </c>
      <c r="E18" s="130">
        <f>IF(D18="nt",IFERROR(SMALL(Youth!F:F,K18),""),IF(D18&gt;3000,"",IFERROR(SMALL(Youth!F:F,K18),"")))</f>
        <v>916.21700001099998</v>
      </c>
      <c r="F18" s="97" t="str">
        <f t="shared" si="0"/>
        <v>4D</v>
      </c>
      <c r="G18" s="104" t="str">
        <f t="shared" si="1"/>
        <v/>
      </c>
      <c r="J18" s="139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0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39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0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39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0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39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0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39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0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39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0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39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0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39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0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39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0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39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0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39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0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39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0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39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0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39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0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39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0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39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0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39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0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39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0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39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0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39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0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39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0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39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0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39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0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39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0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39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0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39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0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39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0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39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0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39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0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39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0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39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0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39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0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39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0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39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0" t="str">
        <f>IF(D52="nt",IFERROR(SMALL(Youth!F:F,K52),""),IF(D52&gt;3000,"",IFERROR(SMALL(Youth!F:F,K52),"")))</f>
        <v/>
      </c>
      <c r="G52" s="104" t="str">
        <f t="shared" si="1"/>
        <v/>
      </c>
      <c r="J52" s="139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0" t="str">
        <f>IF(D53="nt",IFERROR(SMALL(Youth!F:F,K53),""),IF(D53&gt;3000,"",IFERROR(SMALL(Youth!F:F,K53),"")))</f>
        <v/>
      </c>
      <c r="G53" s="104" t="str">
        <f t="shared" si="1"/>
        <v/>
      </c>
      <c r="J53" s="139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0" t="str">
        <f>IF(D54="nt",IFERROR(SMALL(Youth!F:F,K54),""),IF(D54&gt;3000,"",IFERROR(SMALL(Youth!F:F,K54),"")))</f>
        <v/>
      </c>
      <c r="G54" s="104" t="str">
        <f t="shared" si="1"/>
        <v/>
      </c>
      <c r="J54" s="139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0" t="str">
        <f>IF(D55="nt",IFERROR(SMALL(Youth!F:F,K55),""),IF(D55&gt;3000,"",IFERROR(SMALL(Youth!F:F,K55),"")))</f>
        <v/>
      </c>
      <c r="G55" s="104" t="str">
        <f t="shared" si="1"/>
        <v/>
      </c>
      <c r="J55" s="139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0" t="str">
        <f>IF(D56="nt",IFERROR(SMALL(Youth!F:F,K56),""),IF(D56&gt;3000,"",IFERROR(SMALL(Youth!F:F,K56),"")))</f>
        <v/>
      </c>
      <c r="G56" s="104" t="str">
        <f t="shared" si="1"/>
        <v/>
      </c>
      <c r="J56" s="139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0" t="str">
        <f>IF(D57="nt",IFERROR(SMALL(Youth!F:F,K57),""),IF(D57&gt;3000,"",IFERROR(SMALL(Youth!F:F,K57),"")))</f>
        <v/>
      </c>
      <c r="G57" s="104" t="str">
        <f t="shared" si="1"/>
        <v/>
      </c>
      <c r="J57" s="139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0" t="str">
        <f>IF(D58="nt",IFERROR(SMALL(Youth!F:F,K58),""),IF(D58&gt;3000,"",IFERROR(SMALL(Youth!F:F,K58),"")))</f>
        <v/>
      </c>
      <c r="G58" s="104" t="str">
        <f t="shared" si="1"/>
        <v/>
      </c>
      <c r="J58" s="139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0" t="str">
        <f>IF(D59="nt",IFERROR(SMALL(Youth!F:F,K59),""),IF(D59&gt;3000,"",IFERROR(SMALL(Youth!F:F,K59),"")))</f>
        <v/>
      </c>
      <c r="G59" s="104" t="str">
        <f t="shared" si="1"/>
        <v/>
      </c>
      <c r="J59" s="139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0" t="str">
        <f>IF(D60="nt",IFERROR(SMALL(Youth!F:F,K60),""),IF(D60&gt;3000,"",IFERROR(SMALL(Youth!F:F,K60),"")))</f>
        <v/>
      </c>
      <c r="G60" s="104" t="str">
        <f t="shared" si="1"/>
        <v/>
      </c>
      <c r="J60" s="139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0" t="str">
        <f>IF(D61="nt",IFERROR(SMALL(Youth!F:F,K61),""),IF(D61&gt;3000,"",IFERROR(SMALL(Youth!F:F,K61),"")))</f>
        <v/>
      </c>
      <c r="G61" s="104" t="str">
        <f t="shared" si="1"/>
        <v/>
      </c>
      <c r="J61" s="139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0" t="str">
        <f>IF(D62="nt",IFERROR(SMALL(Youth!F:F,K62),""),IF(D62&gt;3000,"",IFERROR(SMALL(Youth!F:F,K62),"")))</f>
        <v/>
      </c>
      <c r="G62" s="104" t="str">
        <f t="shared" si="1"/>
        <v/>
      </c>
      <c r="J62" s="139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0" t="str">
        <f>IF(D63="nt",IFERROR(SMALL(Youth!F:F,K63),""),IF(D63&gt;3000,"",IFERROR(SMALL(Youth!F:F,K63),"")))</f>
        <v/>
      </c>
      <c r="G63" s="104" t="str">
        <f t="shared" si="1"/>
        <v/>
      </c>
      <c r="J63" s="139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0" t="str">
        <f>IF(D64="nt",IFERROR(SMALL(Youth!F:F,K64),""),IF(D64&gt;3000,"",IFERROR(SMALL(Youth!F:F,K64),"")))</f>
        <v/>
      </c>
      <c r="G64" s="104" t="str">
        <f t="shared" si="1"/>
        <v/>
      </c>
      <c r="J64" s="139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0" t="str">
        <f>IF(D65="nt",IFERROR(SMALL(Youth!F:F,K65),""),IF(D65&gt;3000,"",IFERROR(SMALL(Youth!F:F,K65),"")))</f>
        <v/>
      </c>
      <c r="G65" s="104" t="str">
        <f t="shared" si="1"/>
        <v/>
      </c>
      <c r="J65" s="139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0" t="str">
        <f>IF(D66="nt",IFERROR(SMALL(Youth!F:F,K66),""),IF(D66&gt;3000,"",IFERROR(SMALL(Youth!F:F,K66),"")))</f>
        <v/>
      </c>
      <c r="G66" s="104" t="str">
        <f t="shared" si="1"/>
        <v/>
      </c>
      <c r="J66" s="139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0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39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0" t="str">
        <f>IF(D68="nt",IFERROR(SMALL(Youth!F:F,K68),""),IF(D68&gt;3000,"",IFERROR(SMALL(Youth!F:F,K68),"")))</f>
        <v/>
      </c>
      <c r="G68" s="104" t="str">
        <f t="shared" si="2"/>
        <v/>
      </c>
      <c r="J68" s="139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0" t="str">
        <f>IF(D69="nt",IFERROR(SMALL(Youth!F:F,K69),""),IF(D69&gt;3000,"",IFERROR(SMALL(Youth!F:F,K69),"")))</f>
        <v/>
      </c>
      <c r="G69" s="104" t="str">
        <f t="shared" si="2"/>
        <v/>
      </c>
      <c r="J69" s="139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0" t="str">
        <f>IF(D70="nt",IFERROR(SMALL(Youth!F:F,K70),""),IF(D70&gt;3000,"",IFERROR(SMALL(Youth!F:F,K70),"")))</f>
        <v/>
      </c>
      <c r="G70" s="104" t="str">
        <f t="shared" si="2"/>
        <v/>
      </c>
      <c r="J70" s="139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0" t="str">
        <f>IF(D71="nt",IFERROR(SMALL(Youth!F:F,K71),""),IF(D71&gt;3000,"",IFERROR(SMALL(Youth!F:F,K71),"")))</f>
        <v/>
      </c>
      <c r="G71" s="104" t="str">
        <f t="shared" si="2"/>
        <v/>
      </c>
      <c r="J71" s="139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0" t="str">
        <f>IF(D72="nt",IFERROR(SMALL(Youth!F:F,K72),""),IF(D72&gt;3000,"",IFERROR(SMALL(Youth!F:F,K72),"")))</f>
        <v/>
      </c>
      <c r="G72" s="104" t="str">
        <f t="shared" si="2"/>
        <v/>
      </c>
      <c r="J72" s="139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0" t="str">
        <f>IF(D73="nt",IFERROR(SMALL(Youth!F:F,K73),""),IF(D73&gt;3000,"",IFERROR(SMALL(Youth!F:F,K73),"")))</f>
        <v/>
      </c>
      <c r="G73" s="104" t="str">
        <f t="shared" si="2"/>
        <v/>
      </c>
      <c r="J73" s="139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0" t="str">
        <f>IF(D74="nt",IFERROR(SMALL(Youth!F:F,K74),""),IF(D74&gt;3000,"",IFERROR(SMALL(Youth!F:F,K74),"")))</f>
        <v/>
      </c>
      <c r="G74" s="104" t="str">
        <f t="shared" si="2"/>
        <v/>
      </c>
      <c r="J74" s="139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0" t="str">
        <f>IF(D75="nt",IFERROR(SMALL(Youth!F:F,K75),""),IF(D75&gt;3000,"",IFERROR(SMALL(Youth!F:F,K75),"")))</f>
        <v/>
      </c>
      <c r="G75" s="104" t="str">
        <f t="shared" si="2"/>
        <v/>
      </c>
      <c r="J75" s="139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0" t="str">
        <f>IF(D76="nt",IFERROR(SMALL(Youth!F:F,K76),""),IF(D76&gt;3000,"",IFERROR(SMALL(Youth!F:F,K76),"")))</f>
        <v/>
      </c>
      <c r="G76" s="104" t="str">
        <f t="shared" si="2"/>
        <v/>
      </c>
      <c r="J76" s="139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0" t="str">
        <f>IF(D77="nt",IFERROR(SMALL(Youth!F:F,K77),""),IF(D77&gt;3000,"",IFERROR(SMALL(Youth!F:F,K77),"")))</f>
        <v/>
      </c>
      <c r="G77" s="104" t="str">
        <f t="shared" si="2"/>
        <v/>
      </c>
      <c r="J77" s="139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0" t="str">
        <f>IF(D78="nt",IFERROR(SMALL(Youth!F:F,K78),""),IF(D78&gt;3000,"",IFERROR(SMALL(Youth!F:F,K78),"")))</f>
        <v/>
      </c>
      <c r="G78" s="104" t="str">
        <f t="shared" si="2"/>
        <v/>
      </c>
      <c r="J78" s="139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0" t="str">
        <f>IF(D79="nt",IFERROR(SMALL(Youth!F:F,K79),""),IF(D79&gt;3000,"",IFERROR(SMALL(Youth!F:F,K79),"")))</f>
        <v/>
      </c>
      <c r="G79" s="104" t="str">
        <f t="shared" si="2"/>
        <v/>
      </c>
      <c r="J79" s="139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0" t="str">
        <f>IF(D80="nt",IFERROR(SMALL(Youth!F:F,K80),""),IF(D80&gt;3000,"",IFERROR(SMALL(Youth!F:F,K80),"")))</f>
        <v/>
      </c>
      <c r="G80" s="104" t="str">
        <f t="shared" si="2"/>
        <v/>
      </c>
      <c r="J80" s="139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0" t="str">
        <f>IF(D81="nt",IFERROR(SMALL(Youth!F:F,K81),""),IF(D81&gt;3000,"",IFERROR(SMALL(Youth!F:F,K81),"")))</f>
        <v/>
      </c>
      <c r="G81" s="104" t="str">
        <f t="shared" si="2"/>
        <v/>
      </c>
      <c r="J81" s="139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0" t="str">
        <f>IF(D82="nt",IFERROR(SMALL(Youth!F:F,K82),""),IF(D82&gt;3000,"",IFERROR(SMALL(Youth!F:F,K82),"")))</f>
        <v/>
      </c>
      <c r="G82" s="104" t="str">
        <f t="shared" si="2"/>
        <v/>
      </c>
      <c r="J82" s="139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0" t="str">
        <f>IF(D83="nt",IFERROR(SMALL(Youth!F:F,K83),""),IF(D83&gt;3000,"",IFERROR(SMALL(Youth!F:F,K83),"")))</f>
        <v/>
      </c>
      <c r="G83" s="104" t="str">
        <f t="shared" si="2"/>
        <v/>
      </c>
      <c r="J83" s="139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0" t="str">
        <f>IF(D84="nt",IFERROR(SMALL(Youth!F:F,K84),""),IF(D84&gt;3000,"",IFERROR(SMALL(Youth!F:F,K84),"")))</f>
        <v/>
      </c>
      <c r="G84" s="104" t="str">
        <f t="shared" si="2"/>
        <v/>
      </c>
      <c r="J84" s="139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0" t="str">
        <f>IF(D85="nt",IFERROR(SMALL(Youth!F:F,K85),""),IF(D85&gt;3000,"",IFERROR(SMALL(Youth!F:F,K85),"")))</f>
        <v/>
      </c>
      <c r="G85" s="104" t="str">
        <f t="shared" si="2"/>
        <v/>
      </c>
      <c r="J85" s="139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0" t="str">
        <f>IF(D86="nt",IFERROR(SMALL(Youth!F:F,K86),""),IF(D86&gt;3000,"",IFERROR(SMALL(Youth!F:F,K86),"")))</f>
        <v/>
      </c>
      <c r="G86" s="104" t="str">
        <f t="shared" si="2"/>
        <v/>
      </c>
      <c r="J86" s="139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0" t="str">
        <f>IF(D87="nt",IFERROR(SMALL(Youth!F:F,K87),""),IF(D87&gt;3000,"",IFERROR(SMALL(Youth!F:F,K87),"")))</f>
        <v/>
      </c>
      <c r="G87" s="104" t="str">
        <f t="shared" si="2"/>
        <v/>
      </c>
      <c r="J87" s="139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0" t="str">
        <f>IF(D88="nt",IFERROR(SMALL(Youth!F:F,K88),""),IF(D88&gt;3000,"",IFERROR(SMALL(Youth!F:F,K88),"")))</f>
        <v/>
      </c>
      <c r="G88" s="104" t="str">
        <f t="shared" si="2"/>
        <v/>
      </c>
      <c r="J88" s="139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0" t="str">
        <f>IF(D89="nt",IFERROR(SMALL(Youth!F:F,K89),""),IF(D89&gt;3000,"",IFERROR(SMALL(Youth!F:F,K89),"")))</f>
        <v/>
      </c>
      <c r="G89" s="104" t="str">
        <f t="shared" si="2"/>
        <v/>
      </c>
      <c r="J89" s="139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0" t="str">
        <f>IF(D90="nt",IFERROR(SMALL(Youth!F:F,K90),""),IF(D90&gt;3000,"",IFERROR(SMALL(Youth!F:F,K90),"")))</f>
        <v/>
      </c>
      <c r="G90" s="104" t="str">
        <f t="shared" si="2"/>
        <v/>
      </c>
      <c r="J90" s="139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0" t="str">
        <f>IF(D91="nt",IFERROR(SMALL(Youth!F:F,K91),""),IF(D91&gt;3000,"",IFERROR(SMALL(Youth!F:F,K91),"")))</f>
        <v/>
      </c>
      <c r="G91" s="104" t="str">
        <f t="shared" si="2"/>
        <v/>
      </c>
      <c r="J91" s="139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0" t="str">
        <f>IF(D92="nt",IFERROR(SMALL(Youth!F:F,K92),""),IF(D92&gt;3000,"",IFERROR(SMALL(Youth!F:F,K92),"")))</f>
        <v/>
      </c>
      <c r="G92" s="104" t="str">
        <f t="shared" si="2"/>
        <v/>
      </c>
      <c r="J92" s="139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0" t="str">
        <f>IF(D93="nt",IFERROR(SMALL(Youth!F:F,K93),""),IF(D93&gt;3000,"",IFERROR(SMALL(Youth!F:F,K93),"")))</f>
        <v/>
      </c>
      <c r="G93" s="104" t="str">
        <f t="shared" si="2"/>
        <v/>
      </c>
      <c r="J93" s="139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0" t="str">
        <f>IF(D94="nt",IFERROR(SMALL(Youth!F:F,K94),""),IF(D94&gt;3000,"",IFERROR(SMALL(Youth!F:F,K94),"")))</f>
        <v/>
      </c>
      <c r="G94" s="104" t="str">
        <f t="shared" si="2"/>
        <v/>
      </c>
      <c r="J94" s="139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0" t="str">
        <f>IF(D95="nt",IFERROR(SMALL(Youth!F:F,K95),""),IF(D95&gt;3000,"",IFERROR(SMALL(Youth!F:F,K95),"")))</f>
        <v/>
      </c>
      <c r="G95" s="104" t="str">
        <f t="shared" si="2"/>
        <v/>
      </c>
      <c r="J95" s="139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0" t="str">
        <f>IF(D96="nt",IFERROR(SMALL(Youth!F:F,K96),""),IF(D96&gt;3000,"",IFERROR(SMALL(Youth!F:F,K96),"")))</f>
        <v/>
      </c>
      <c r="G96" s="104" t="str">
        <f t="shared" si="2"/>
        <v/>
      </c>
      <c r="J96" s="139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0" t="str">
        <f>IF(D97="nt",IFERROR(SMALL(Youth!F:F,K97),""),IF(D97&gt;3000,"",IFERROR(SMALL(Youth!F:F,K97),"")))</f>
        <v/>
      </c>
      <c r="G97" s="104" t="str">
        <f t="shared" si="2"/>
        <v/>
      </c>
      <c r="J97" s="139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0" t="str">
        <f>IF(D98="nt",IFERROR(SMALL(Youth!F:F,K98),""),IF(D98&gt;3000,"",IFERROR(SMALL(Youth!F:F,K98),"")))</f>
        <v/>
      </c>
      <c r="G98" s="104" t="str">
        <f t="shared" si="2"/>
        <v/>
      </c>
      <c r="J98" s="139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0" t="str">
        <f>IF(D99="nt",IFERROR(SMALL(Youth!F:F,K99),""),IF(D99&gt;3000,"",IFERROR(SMALL(Youth!F:F,K99),"")))</f>
        <v/>
      </c>
      <c r="G99" s="104" t="str">
        <f t="shared" si="2"/>
        <v/>
      </c>
      <c r="J99" s="139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0" t="str">
        <f>IF(D100="nt",IFERROR(SMALL(Youth!F:F,K100),""),IF(D100&gt;3000,"",IFERROR(SMALL(Youth!F:F,K100),"")))</f>
        <v/>
      </c>
      <c r="G100" s="104" t="str">
        <f t="shared" si="2"/>
        <v/>
      </c>
      <c r="J100" s="139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0" t="str">
        <f>IF(D101="nt",IFERROR(SMALL(Youth!F:F,K101),""),IF(D101&gt;3000,"",IFERROR(SMALL(Youth!F:F,K101),"")))</f>
        <v/>
      </c>
      <c r="G101" s="104" t="str">
        <f t="shared" si="2"/>
        <v/>
      </c>
      <c r="J101" s="139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0" t="str">
        <f>IF(D102="nt",IFERROR(SMALL(Youth!F:F,K102),""),IF(D102&gt;3000,"",IFERROR(SMALL(Youth!F:F,K102),"")))</f>
        <v/>
      </c>
      <c r="G102" s="104" t="str">
        <f t="shared" si="2"/>
        <v/>
      </c>
      <c r="J102" s="139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0" t="str">
        <f>IF(D103="nt",IFERROR(SMALL(Youth!F:F,K103),""),IF(D103&gt;3000,"",IFERROR(SMALL(Youth!F:F,K103),"")))</f>
        <v/>
      </c>
      <c r="G103" s="104" t="str">
        <f t="shared" si="2"/>
        <v/>
      </c>
      <c r="J103" s="139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0" t="str">
        <f>IF(D104="nt",IFERROR(SMALL(Youth!F:F,K104),""),IF(D104&gt;3000,"",IFERROR(SMALL(Youth!F:F,K104),"")))</f>
        <v/>
      </c>
      <c r="G104" s="104" t="str">
        <f t="shared" si="2"/>
        <v/>
      </c>
      <c r="J104" s="139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0" t="str">
        <f>IF(D105="nt",IFERROR(SMALL(Youth!F:F,K105),""),IF(D105&gt;3000,"",IFERROR(SMALL(Youth!F:F,K105),"")))</f>
        <v/>
      </c>
      <c r="G105" s="104" t="str">
        <f t="shared" si="2"/>
        <v/>
      </c>
      <c r="J105" s="139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0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39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0" t="str">
        <f>IF(D107="nt",IFERROR(SMALL(Youth!F:F,K107),""),IF(D107&gt;3000,"",IFERROR(SMALL(Youth!F:F,K107),"")))</f>
        <v/>
      </c>
      <c r="G107" s="104" t="str">
        <f t="shared" si="2"/>
        <v/>
      </c>
      <c r="J107" s="139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0" t="str">
        <f>IF(D108="nt",IFERROR(SMALL(Youth!F:F,K108),""),IF(D108&gt;3000,"",IFERROR(SMALL(Youth!F:F,K108),"")))</f>
        <v/>
      </c>
      <c r="G108" s="104" t="str">
        <f t="shared" si="2"/>
        <v/>
      </c>
      <c r="J108" s="139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0" t="str">
        <f>IF(D109="nt",IFERROR(SMALL(Youth!F:F,K109),""),IF(D109&gt;3000,"",IFERROR(SMALL(Youth!F:F,K109),"")))</f>
        <v/>
      </c>
      <c r="G109" s="104" t="str">
        <f t="shared" si="2"/>
        <v/>
      </c>
      <c r="J109" s="139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0" t="str">
        <f>IF(D110="nt",IFERROR(SMALL(Youth!F:F,K110),""),IF(D110&gt;3000,"",IFERROR(SMALL(Youth!F:F,K110),"")))</f>
        <v/>
      </c>
      <c r="G110" s="104" t="str">
        <f t="shared" si="2"/>
        <v/>
      </c>
      <c r="J110" s="139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0" t="str">
        <f>IF(D111="nt",IFERROR(SMALL(Youth!F:F,K111),""),IF(D111&gt;3000,"",IFERROR(SMALL(Youth!F:F,K111),"")))</f>
        <v/>
      </c>
      <c r="G111" s="104" t="str">
        <f t="shared" si="2"/>
        <v/>
      </c>
      <c r="J111" s="139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0" t="str">
        <f>IF(D112="nt",IFERROR(SMALL(Youth!F:F,K112),""),IF(D112&gt;3000,"",IFERROR(SMALL(Youth!F:F,K112),"")))</f>
        <v/>
      </c>
      <c r="G112" s="104" t="str">
        <f t="shared" si="2"/>
        <v/>
      </c>
      <c r="J112" s="139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0" t="str">
        <f>IF(D113="nt",IFERROR(SMALL(Youth!F:F,K113),""),IF(D113&gt;3000,"",IFERROR(SMALL(Youth!F:F,K113),"")))</f>
        <v/>
      </c>
      <c r="G113" s="104" t="str">
        <f t="shared" si="2"/>
        <v/>
      </c>
      <c r="J113" s="139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0" t="str">
        <f>IF(D114="nt",IFERROR(SMALL(Youth!F:F,K114),""),IF(D114&gt;3000,"",IFERROR(SMALL(Youth!F:F,K114),"")))</f>
        <v/>
      </c>
      <c r="G114" s="104" t="str">
        <f t="shared" si="2"/>
        <v/>
      </c>
      <c r="J114" s="139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0" t="str">
        <f>IF(D115="nt",IFERROR(SMALL(Youth!F:F,K115),""),IF(D115&gt;3000,"",IFERROR(SMALL(Youth!F:F,K115),"")))</f>
        <v/>
      </c>
      <c r="G115" s="104" t="str">
        <f t="shared" si="2"/>
        <v/>
      </c>
      <c r="J115" s="139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0" t="str">
        <f>IF(D116="nt",IFERROR(SMALL(Youth!F:F,K116),""),IF(D116&gt;3000,"",IFERROR(SMALL(Youth!F:F,K116),"")))</f>
        <v/>
      </c>
      <c r="G116" s="104" t="str">
        <f t="shared" si="2"/>
        <v/>
      </c>
      <c r="J116" s="139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0" t="str">
        <f>IF(D117="nt",IFERROR(SMALL(Youth!F:F,K117),""),IF(D117&gt;3000,"",IFERROR(SMALL(Youth!F:F,K117),"")))</f>
        <v/>
      </c>
      <c r="G117" s="104" t="str">
        <f t="shared" si="2"/>
        <v/>
      </c>
      <c r="J117" s="139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0" t="str">
        <f>IF(D118="nt",IFERROR(SMALL(Youth!F:F,K118),""),IF(D118&gt;3000,"",IFERROR(SMALL(Youth!F:F,K118),"")))</f>
        <v/>
      </c>
      <c r="G118" s="104" t="str">
        <f t="shared" si="2"/>
        <v/>
      </c>
      <c r="J118" s="139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0" t="str">
        <f>IF(D119="nt",IFERROR(SMALL(Youth!F:F,K119),""),IF(D119&gt;3000,"",IFERROR(SMALL(Youth!F:F,K119),"")))</f>
        <v/>
      </c>
      <c r="G119" s="104" t="str">
        <f t="shared" si="2"/>
        <v/>
      </c>
      <c r="J119" s="139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0" t="str">
        <f>IF(D120="nt",IFERROR(SMALL(Youth!F:F,K120),""),IF(D120&gt;3000,"",IFERROR(SMALL(Youth!F:F,K120),"")))</f>
        <v/>
      </c>
      <c r="G120" s="104" t="str">
        <f t="shared" si="2"/>
        <v/>
      </c>
      <c r="J120" s="139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0" t="str">
        <f>IF(D121="nt",IFERROR(SMALL(Youth!F:F,K121),""),IF(D121&gt;3000,"",IFERROR(SMALL(Youth!F:F,K121),"")))</f>
        <v/>
      </c>
      <c r="G121" s="104" t="str">
        <f t="shared" si="2"/>
        <v/>
      </c>
      <c r="J121" s="139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0" t="str">
        <f>IF(D122="nt",IFERROR(SMALL(Youth!F:F,K122),""),IF(D122&gt;3000,"",IFERROR(SMALL(Youth!F:F,K122),"")))</f>
        <v/>
      </c>
      <c r="G122" s="104" t="str">
        <f t="shared" si="2"/>
        <v/>
      </c>
      <c r="J122" s="139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0" t="str">
        <f>IF(D123="nt",IFERROR(SMALL(Youth!F:F,K123),""),IF(D123&gt;3000,"",IFERROR(SMALL(Youth!F:F,K123),"")))</f>
        <v/>
      </c>
      <c r="G123" s="104" t="str">
        <f t="shared" si="2"/>
        <v/>
      </c>
      <c r="J123" s="139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0" t="str">
        <f>IF(D124="nt",IFERROR(SMALL(Youth!F:F,K124),""),IF(D124&gt;3000,"",IFERROR(SMALL(Youth!F:F,K124),"")))</f>
        <v/>
      </c>
      <c r="G124" s="104" t="str">
        <f t="shared" si="2"/>
        <v/>
      </c>
      <c r="J124" s="139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0" t="str">
        <f>IF(D125="nt",IFERROR(SMALL(Youth!F:F,K125),""),IF(D125&gt;3000,"",IFERROR(SMALL(Youth!F:F,K125),"")))</f>
        <v/>
      </c>
      <c r="G125" s="104" t="str">
        <f t="shared" si="2"/>
        <v/>
      </c>
      <c r="J125" s="139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0" t="str">
        <f>IF(D126="nt",IFERROR(SMALL(Youth!F:F,K126),""),IF(D126&gt;3000,"",IFERROR(SMALL(Youth!F:F,K126),"")))</f>
        <v/>
      </c>
      <c r="G126" s="104" t="str">
        <f t="shared" si="2"/>
        <v/>
      </c>
      <c r="J126" s="139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0" t="str">
        <f>IF(D127="nt",IFERROR(SMALL(Youth!F:F,K127),""),IF(D127&gt;3000,"",IFERROR(SMALL(Youth!F:F,K127),"")))</f>
        <v/>
      </c>
      <c r="G127" s="104" t="str">
        <f t="shared" si="2"/>
        <v/>
      </c>
      <c r="J127" s="139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0" t="str">
        <f>IF(D128="nt",IFERROR(SMALL(Youth!F:F,K128),""),IF(D128&gt;3000,"",IFERROR(SMALL(Youth!F:F,K128),"")))</f>
        <v/>
      </c>
      <c r="G128" s="104" t="str">
        <f t="shared" si="2"/>
        <v/>
      </c>
      <c r="J128" s="139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0" t="str">
        <f>IF(D129="nt",IFERROR(SMALL(Youth!F:F,K129),""),IF(D129&gt;3000,"",IFERROR(SMALL(Youth!F:F,K129),"")))</f>
        <v/>
      </c>
      <c r="G129" s="104" t="str">
        <f t="shared" si="2"/>
        <v/>
      </c>
      <c r="J129" s="139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0" t="str">
        <f>IF(D130="nt",IFERROR(SMALL(Youth!F:F,K130),""),IF(D130&gt;3000,"",IFERROR(SMALL(Youth!F:F,K130),"")))</f>
        <v/>
      </c>
      <c r="G130" s="104" t="str">
        <f t="shared" si="2"/>
        <v/>
      </c>
      <c r="J130" s="139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0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39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0" t="str">
        <f>IF(D132="nt",IFERROR(SMALL(Youth!F:F,K132),""),IF(D132&gt;3000,"",IFERROR(SMALL(Youth!F:F,K132),"")))</f>
        <v/>
      </c>
      <c r="G132" s="104" t="str">
        <f t="shared" si="3"/>
        <v/>
      </c>
      <c r="J132" s="139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0" t="str">
        <f>IF(D133="nt",IFERROR(SMALL(Youth!F:F,K133),""),IF(D133&gt;3000,"",IFERROR(SMALL(Youth!F:F,K133),"")))</f>
        <v/>
      </c>
      <c r="G133" s="104" t="str">
        <f t="shared" si="3"/>
        <v/>
      </c>
      <c r="J133" s="139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0" t="str">
        <f>IF(D134="nt",IFERROR(SMALL(Youth!F:F,K134),""),IF(D134&gt;3000,"",IFERROR(SMALL(Youth!F:F,K134),"")))</f>
        <v/>
      </c>
      <c r="G134" s="104" t="str">
        <f t="shared" si="3"/>
        <v/>
      </c>
      <c r="J134" s="139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0" t="str">
        <f>IF(D135="nt",IFERROR(SMALL(Youth!F:F,K135),""),IF(D135&gt;3000,"",IFERROR(SMALL(Youth!F:F,K135),"")))</f>
        <v/>
      </c>
      <c r="G135" s="104" t="str">
        <f t="shared" si="3"/>
        <v/>
      </c>
      <c r="J135" s="139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0" t="str">
        <f>IF(D136="nt",IFERROR(SMALL(Youth!F:F,K136),""),IF(D136&gt;3000,"",IFERROR(SMALL(Youth!F:F,K136),"")))</f>
        <v/>
      </c>
      <c r="G136" s="104" t="str">
        <f t="shared" si="3"/>
        <v/>
      </c>
      <c r="J136" s="139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0" t="str">
        <f>IF(D137="nt",IFERROR(SMALL(Youth!F:F,K137),""),IF(D137&gt;3000,"",IFERROR(SMALL(Youth!F:F,K137),"")))</f>
        <v/>
      </c>
      <c r="G137" s="104" t="str">
        <f t="shared" si="3"/>
        <v/>
      </c>
      <c r="J137" s="139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0" t="str">
        <f>IF(D138="nt",IFERROR(SMALL(Youth!F:F,K138),""),IF(D138&gt;3000,"",IFERROR(SMALL(Youth!F:F,K138),"")))</f>
        <v/>
      </c>
      <c r="G138" s="104" t="str">
        <f t="shared" si="3"/>
        <v/>
      </c>
      <c r="J138" s="139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0" t="str">
        <f>IF(D139="nt",IFERROR(SMALL(Youth!F:F,K139),""),IF(D139&gt;3000,"",IFERROR(SMALL(Youth!F:F,K139),"")))</f>
        <v/>
      </c>
      <c r="G139" s="104" t="str">
        <f t="shared" si="3"/>
        <v/>
      </c>
      <c r="J139" s="139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0" t="str">
        <f>IF(D140="nt",IFERROR(SMALL(Youth!F:F,K140),""),IF(D140&gt;3000,"",IFERROR(SMALL(Youth!F:F,K140),"")))</f>
        <v/>
      </c>
      <c r="G140" s="104" t="str">
        <f t="shared" si="3"/>
        <v/>
      </c>
      <c r="J140" s="139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0" t="str">
        <f>IF(D141="nt",IFERROR(SMALL(Youth!F:F,K141),""),IF(D141&gt;3000,"",IFERROR(SMALL(Youth!F:F,K141),"")))</f>
        <v/>
      </c>
      <c r="G141" s="104" t="str">
        <f t="shared" si="3"/>
        <v/>
      </c>
      <c r="J141" s="139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0" t="str">
        <f>IF(D142="nt",IFERROR(SMALL(Youth!F:F,K142),""),IF(D142&gt;3000,"",IFERROR(SMALL(Youth!F:F,K142),"")))</f>
        <v/>
      </c>
      <c r="G142" s="104" t="str">
        <f t="shared" si="3"/>
        <v/>
      </c>
      <c r="J142" s="139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0" t="str">
        <f>IF(D143="nt",IFERROR(SMALL(Youth!F:F,K143),""),IF(D143&gt;3000,"",IFERROR(SMALL(Youth!F:F,K143),"")))</f>
        <v/>
      </c>
      <c r="G143" s="104" t="str">
        <f t="shared" si="3"/>
        <v/>
      </c>
      <c r="J143" s="139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0" t="str">
        <f>IF(D144="nt",IFERROR(SMALL(Youth!F:F,K144),""),IF(D144&gt;3000,"",IFERROR(SMALL(Youth!F:F,K144),"")))</f>
        <v/>
      </c>
      <c r="G144" s="104" t="str">
        <f t="shared" si="3"/>
        <v/>
      </c>
      <c r="J144" s="139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0" t="str">
        <f>IF(D145="nt",IFERROR(SMALL(Youth!F:F,K145),""),IF(D145&gt;3000,"",IFERROR(SMALL(Youth!F:F,K145),"")))</f>
        <v/>
      </c>
      <c r="G145" s="104" t="str">
        <f t="shared" si="3"/>
        <v/>
      </c>
      <c r="J145" s="139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0" t="str">
        <f>IF(D146="nt",IFERROR(SMALL(Youth!F:F,K146),""),IF(D146&gt;3000,"",IFERROR(SMALL(Youth!F:F,K146),"")))</f>
        <v/>
      </c>
      <c r="G146" s="104" t="str">
        <f t="shared" si="3"/>
        <v/>
      </c>
      <c r="J146" s="139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0" t="str">
        <f>IF(D147="nt",IFERROR(SMALL(Youth!F:F,K147),""),IF(D147&gt;3000,"",IFERROR(SMALL(Youth!F:F,K147),"")))</f>
        <v/>
      </c>
      <c r="G147" s="104" t="str">
        <f t="shared" si="3"/>
        <v/>
      </c>
      <c r="J147" s="139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0" t="str">
        <f>IF(D148="nt",IFERROR(SMALL(Youth!F:F,K148),""),IF(D148&gt;3000,"",IFERROR(SMALL(Youth!F:F,K148),"")))</f>
        <v/>
      </c>
      <c r="G148" s="104" t="str">
        <f t="shared" si="3"/>
        <v/>
      </c>
      <c r="J148" s="139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0" t="str">
        <f>IF(D149="nt",IFERROR(SMALL(Youth!F:F,K149),""),IF(D149&gt;3000,"",IFERROR(SMALL(Youth!F:F,K149),"")))</f>
        <v/>
      </c>
      <c r="G149" s="104" t="str">
        <f t="shared" si="3"/>
        <v/>
      </c>
      <c r="J149" s="139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0" t="str">
        <f>IF(D150="nt",IFERROR(SMALL(Youth!F:F,K150),""),IF(D150&gt;3000,"",IFERROR(SMALL(Youth!F:F,K150),"")))</f>
        <v/>
      </c>
      <c r="G150" s="104" t="str">
        <f t="shared" si="3"/>
        <v/>
      </c>
      <c r="J150" s="139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0" t="str">
        <f>IF(D151="nt",IFERROR(SMALL(Youth!F:F,K151),""),IF(D151&gt;3000,"",IFERROR(SMALL(Youth!F:F,K151),"")))</f>
        <v/>
      </c>
      <c r="G151" s="104" t="str">
        <f t="shared" si="3"/>
        <v/>
      </c>
      <c r="J151" s="139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0" t="str">
        <f>IF(D152="nt",IFERROR(SMALL(Youth!F:F,K152),""),IF(D152&gt;3000,"",IFERROR(SMALL(Youth!F:F,K152),"")))</f>
        <v/>
      </c>
      <c r="G152" s="104" t="str">
        <f t="shared" si="3"/>
        <v/>
      </c>
      <c r="J152" s="139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0" t="str">
        <f>IF(D153="nt",IFERROR(SMALL(Youth!F:F,K153),""),IF(D153&gt;3000,"",IFERROR(SMALL(Youth!F:F,K153),"")))</f>
        <v/>
      </c>
      <c r="G153" s="104" t="str">
        <f t="shared" si="3"/>
        <v/>
      </c>
      <c r="J153" s="139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0" t="str">
        <f>IF(D154="nt",IFERROR(SMALL(Youth!F:F,K154),""),IF(D154&gt;3000,"",IFERROR(SMALL(Youth!F:F,K154),"")))</f>
        <v/>
      </c>
      <c r="G154" s="104" t="str">
        <f t="shared" si="3"/>
        <v/>
      </c>
      <c r="J154" s="139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0" t="str">
        <f>IF(D155="nt",IFERROR(SMALL(Youth!F:F,K155),""),IF(D155&gt;3000,"",IFERROR(SMALL(Youth!F:F,K155),"")))</f>
        <v/>
      </c>
      <c r="G155" s="104" t="str">
        <f t="shared" si="3"/>
        <v/>
      </c>
      <c r="J155" s="139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0" t="str">
        <f>IF(D156="nt",IFERROR(SMALL(Youth!F:F,K156),""),IF(D156&gt;3000,"",IFERROR(SMALL(Youth!F:F,K156),"")))</f>
        <v/>
      </c>
      <c r="G156" s="104" t="str">
        <f t="shared" si="3"/>
        <v/>
      </c>
      <c r="J156" s="139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0" t="str">
        <f>IF(D157="nt",IFERROR(SMALL(Youth!F:F,K157),""),IF(D157&gt;3000,"",IFERROR(SMALL(Youth!F:F,K157),"")))</f>
        <v/>
      </c>
      <c r="G157" s="104" t="str">
        <f t="shared" si="3"/>
        <v/>
      </c>
      <c r="J157" s="139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0" t="str">
        <f>IF(D158="nt",IFERROR(SMALL(Youth!F:F,K158),""),IF(D158&gt;3000,"",IFERROR(SMALL(Youth!F:F,K158),"")))</f>
        <v/>
      </c>
      <c r="G158" s="104" t="str">
        <f t="shared" si="3"/>
        <v/>
      </c>
      <c r="J158" s="139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0" t="str">
        <f>IF(D159="nt",IFERROR(SMALL(Youth!F:F,K159),""),IF(D159&gt;3000,"",IFERROR(SMALL(Youth!F:F,K159),"")))</f>
        <v/>
      </c>
      <c r="G159" s="104" t="str">
        <f t="shared" si="3"/>
        <v/>
      </c>
      <c r="J159" s="139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0" t="str">
        <f>IF(D160="nt",IFERROR(SMALL(Youth!F:F,K160),""),IF(D160&gt;3000,"",IFERROR(SMALL(Youth!F:F,K160),"")))</f>
        <v/>
      </c>
      <c r="G160" s="104" t="str">
        <f t="shared" si="3"/>
        <v/>
      </c>
      <c r="J160" s="139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0" t="str">
        <f>IF(D161="nt",IFERROR(SMALL(Youth!F:F,K161),""),IF(D161&gt;3000,"",IFERROR(SMALL(Youth!F:F,K161),"")))</f>
        <v/>
      </c>
      <c r="G161" s="104" t="str">
        <f t="shared" si="3"/>
        <v/>
      </c>
      <c r="J161" s="139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0" t="str">
        <f>IF(D162="nt",IFERROR(SMALL(Youth!F:F,K162),""),IF(D162&gt;3000,"",IFERROR(SMALL(Youth!F:F,K162),"")))</f>
        <v/>
      </c>
      <c r="G162" s="104" t="str">
        <f t="shared" si="3"/>
        <v/>
      </c>
      <c r="J162" s="139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0" t="str">
        <f>IF(D163="nt",IFERROR(SMALL(Youth!F:F,K163),""),IF(D163&gt;3000,"",IFERROR(SMALL(Youth!F:F,K163),"")))</f>
        <v/>
      </c>
      <c r="G163" s="104" t="str">
        <f t="shared" si="3"/>
        <v/>
      </c>
      <c r="J163" s="139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0" t="str">
        <f>IF(D164="nt",IFERROR(SMALL(Youth!F:F,K164),""),IF(D164&gt;3000,"",IFERROR(SMALL(Youth!F:F,K164),"")))</f>
        <v/>
      </c>
      <c r="G164" s="104" t="str">
        <f t="shared" si="3"/>
        <v/>
      </c>
      <c r="J164" s="139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0" t="str">
        <f>IF(D165="nt",IFERROR(SMALL(Youth!F:F,K165),""),IF(D165&gt;3000,"",IFERROR(SMALL(Youth!F:F,K165),"")))</f>
        <v/>
      </c>
      <c r="G165" s="104" t="str">
        <f t="shared" si="3"/>
        <v/>
      </c>
      <c r="J165" s="139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0" t="str">
        <f>IF(D166="nt",IFERROR(SMALL(Youth!F:F,K166),""),IF(D166&gt;3000,"",IFERROR(SMALL(Youth!F:F,K166),"")))</f>
        <v/>
      </c>
      <c r="G166" s="104" t="str">
        <f t="shared" si="3"/>
        <v/>
      </c>
      <c r="J166" s="139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0" t="str">
        <f>IF(D167="nt",IFERROR(SMALL(Youth!F:F,K167),""),IF(D167&gt;3000,"",IFERROR(SMALL(Youth!F:F,K167),"")))</f>
        <v/>
      </c>
      <c r="G167" s="104" t="str">
        <f t="shared" si="3"/>
        <v/>
      </c>
      <c r="J167" s="139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0" t="str">
        <f>IF(D168="nt",IFERROR(SMALL(Youth!F:F,K168),""),IF(D168&gt;3000,"",IFERROR(SMALL(Youth!F:F,K168),"")))</f>
        <v/>
      </c>
      <c r="G168" s="104" t="str">
        <f t="shared" si="3"/>
        <v/>
      </c>
      <c r="J168" s="139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0" t="str">
        <f>IF(D169="nt",IFERROR(SMALL(Youth!F:F,K169),""),IF(D169&gt;3000,"",IFERROR(SMALL(Youth!F:F,K169),"")))</f>
        <v/>
      </c>
      <c r="G169" s="104" t="str">
        <f t="shared" si="3"/>
        <v/>
      </c>
      <c r="J169" s="139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0" t="str">
        <f>IF(D170="nt",IFERROR(SMALL(Youth!F:F,K170),""),IF(D170&gt;3000,"",IFERROR(SMALL(Youth!F:F,K170),"")))</f>
        <v/>
      </c>
      <c r="G170" s="104" t="str">
        <f t="shared" si="3"/>
        <v/>
      </c>
      <c r="J170" s="139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0" t="str">
        <f>IF(D171="nt",IFERROR(SMALL(Youth!F:F,K171),""),IF(D171&gt;3000,"",IFERROR(SMALL(Youth!F:F,K171),"")))</f>
        <v/>
      </c>
      <c r="G171" s="104" t="str">
        <f t="shared" si="3"/>
        <v/>
      </c>
      <c r="J171" s="139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0" t="str">
        <f>IF(D172="nt",IFERROR(SMALL(Youth!F:F,K172),""),IF(D172&gt;3000,"",IFERROR(SMALL(Youth!F:F,K172),"")))</f>
        <v/>
      </c>
      <c r="G172" s="104" t="str">
        <f t="shared" si="3"/>
        <v/>
      </c>
      <c r="J172" s="139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0" t="str">
        <f>IF(D173="nt",IFERROR(SMALL(Youth!F:F,K173),""),IF(D173&gt;3000,"",IFERROR(SMALL(Youth!F:F,K173),"")))</f>
        <v/>
      </c>
      <c r="G173" s="104" t="str">
        <f t="shared" si="3"/>
        <v/>
      </c>
      <c r="J173" s="139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0" t="str">
        <f>IF(D174="nt",IFERROR(SMALL(Youth!F:F,K174),""),IF(D174&gt;3000,"",IFERROR(SMALL(Youth!F:F,K174),"")))</f>
        <v/>
      </c>
      <c r="G174" s="104" t="str">
        <f t="shared" si="3"/>
        <v/>
      </c>
      <c r="J174" s="139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0" t="str">
        <f>IF(D175="nt",IFERROR(SMALL(Youth!F:F,K175),""),IF(D175&gt;3000,"",IFERROR(SMALL(Youth!F:F,K175),"")))</f>
        <v/>
      </c>
      <c r="G175" s="104" t="str">
        <f t="shared" si="3"/>
        <v/>
      </c>
      <c r="J175" s="139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0" t="str">
        <f>IF(D176="nt",IFERROR(SMALL(Youth!F:F,K176),""),IF(D176&gt;3000,"",IFERROR(SMALL(Youth!F:F,K176),"")))</f>
        <v/>
      </c>
      <c r="G176" s="104" t="str">
        <f t="shared" si="3"/>
        <v/>
      </c>
      <c r="J176" s="139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0" t="str">
        <f>IF(D177="nt",IFERROR(SMALL(Youth!F:F,K177),""),IF(D177&gt;3000,"",IFERROR(SMALL(Youth!F:F,K177),"")))</f>
        <v/>
      </c>
      <c r="G177" s="104" t="str">
        <f t="shared" si="3"/>
        <v/>
      </c>
      <c r="J177" s="139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0" t="str">
        <f>IF(D178="nt",IFERROR(SMALL(Youth!F:F,K178),""),IF(D178&gt;3000,"",IFERROR(SMALL(Youth!F:F,K178),"")))</f>
        <v/>
      </c>
      <c r="G178" s="104" t="str">
        <f t="shared" si="3"/>
        <v/>
      </c>
      <c r="J178" s="139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0" t="str">
        <f>IF(D179="nt",IFERROR(SMALL(Youth!F:F,K179),""),IF(D179&gt;3000,"",IFERROR(SMALL(Youth!F:F,K179),"")))</f>
        <v/>
      </c>
      <c r="G179" s="104" t="str">
        <f t="shared" si="3"/>
        <v/>
      </c>
      <c r="J179" s="139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0" t="str">
        <f>IF(D180="nt",IFERROR(SMALL(Youth!F:F,K180),""),IF(D180&gt;3000,"",IFERROR(SMALL(Youth!F:F,K180),"")))</f>
        <v/>
      </c>
      <c r="G180" s="104" t="str">
        <f t="shared" si="3"/>
        <v/>
      </c>
      <c r="J180" s="139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0" t="str">
        <f>IF(D181="nt",IFERROR(SMALL(Youth!F:F,K181),""),IF(D181&gt;3000,"",IFERROR(SMALL(Youth!F:F,K181),"")))</f>
        <v/>
      </c>
      <c r="G181" s="104" t="str">
        <f t="shared" si="3"/>
        <v/>
      </c>
      <c r="J181" s="139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0" t="str">
        <f>IF(D182="nt",IFERROR(SMALL(Youth!F:F,K182),""),IF(D182&gt;3000,"",IFERROR(SMALL(Youth!F:F,K182),"")))</f>
        <v/>
      </c>
      <c r="G182" s="104" t="str">
        <f t="shared" si="3"/>
        <v/>
      </c>
      <c r="J182" s="139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0" t="str">
        <f>IF(D183="nt",IFERROR(SMALL(Youth!F:F,K183),""),IF(D183&gt;3000,"",IFERROR(SMALL(Youth!F:F,K183),"")))</f>
        <v/>
      </c>
      <c r="G183" s="104" t="str">
        <f t="shared" si="3"/>
        <v/>
      </c>
      <c r="J183" s="139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0" t="str">
        <f>IF(D184="nt",IFERROR(SMALL(Youth!F:F,K184),""),IF(D184&gt;3000,"",IFERROR(SMALL(Youth!F:F,K184),"")))</f>
        <v/>
      </c>
      <c r="G184" s="104" t="str">
        <f t="shared" si="3"/>
        <v/>
      </c>
      <c r="J184" s="139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0" t="str">
        <f>IF(D185="nt",IFERROR(SMALL(Youth!F:F,K185),""),IF(D185&gt;3000,"",IFERROR(SMALL(Youth!F:F,K185),"")))</f>
        <v/>
      </c>
      <c r="G185" s="104" t="str">
        <f t="shared" si="3"/>
        <v/>
      </c>
      <c r="J185" s="139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0" t="str">
        <f>IF(D186="nt",IFERROR(SMALL(Youth!F:F,K186),""),IF(D186&gt;3000,"",IFERROR(SMALL(Youth!F:F,K186),"")))</f>
        <v/>
      </c>
      <c r="G186" s="104" t="str">
        <f t="shared" si="3"/>
        <v/>
      </c>
      <c r="J186" s="139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0" t="str">
        <f>IF(D187="nt",IFERROR(SMALL(Youth!F:F,K187),""),IF(D187&gt;3000,"",IFERROR(SMALL(Youth!F:F,K187),"")))</f>
        <v/>
      </c>
      <c r="G187" s="104" t="str">
        <f t="shared" si="3"/>
        <v/>
      </c>
      <c r="J187" s="139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0" t="str">
        <f>IF(D188="nt",IFERROR(SMALL(Youth!F:F,K188),""),IF(D188&gt;3000,"",IFERROR(SMALL(Youth!F:F,K188),"")))</f>
        <v/>
      </c>
      <c r="G188" s="104" t="str">
        <f t="shared" si="3"/>
        <v/>
      </c>
      <c r="J188" s="139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0" t="str">
        <f>IF(D189="nt",IFERROR(SMALL(Youth!F:F,K189),""),IF(D189&gt;3000,"",IFERROR(SMALL(Youth!F:F,K189),"")))</f>
        <v/>
      </c>
      <c r="G189" s="104" t="str">
        <f t="shared" si="3"/>
        <v/>
      </c>
      <c r="J189" s="139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0" t="str">
        <f>IF(D190="nt",IFERROR(SMALL(Youth!F:F,K190),""),IF(D190&gt;3000,"",IFERROR(SMALL(Youth!F:F,K190),"")))</f>
        <v/>
      </c>
      <c r="G190" s="104" t="str">
        <f t="shared" si="3"/>
        <v/>
      </c>
      <c r="J190" s="139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0" t="str">
        <f>IF(D191="nt",IFERROR(SMALL(Youth!F:F,K191),""),IF(D191&gt;3000,"",IFERROR(SMALL(Youth!F:F,K191),"")))</f>
        <v/>
      </c>
      <c r="G191" s="104" t="str">
        <f t="shared" si="3"/>
        <v/>
      </c>
      <c r="J191" s="139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0" t="str">
        <f>IF(D192="nt",IFERROR(SMALL(Youth!F:F,K192),""),IF(D192&gt;3000,"",IFERROR(SMALL(Youth!F:F,K192),"")))</f>
        <v/>
      </c>
      <c r="G192" s="104" t="str">
        <f t="shared" si="3"/>
        <v/>
      </c>
      <c r="J192" s="139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0" t="str">
        <f>IF(D193="nt",IFERROR(SMALL(Youth!F:F,K193),""),IF(D193&gt;3000,"",IFERROR(SMALL(Youth!F:F,K193),"")))</f>
        <v/>
      </c>
      <c r="G193" s="104" t="str">
        <f t="shared" si="3"/>
        <v/>
      </c>
      <c r="J193" s="139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0" t="str">
        <f>IF(D194="nt",IFERROR(SMALL(Youth!F:F,K194),""),IF(D194&gt;3000,"",IFERROR(SMALL(Youth!F:F,K194),"")))</f>
        <v/>
      </c>
      <c r="G194" s="104" t="str">
        <f t="shared" si="3"/>
        <v/>
      </c>
      <c r="J194" s="139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0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39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0" t="str">
        <f>IF(D196="nt",IFERROR(SMALL(Youth!F:F,K196),""),IF(D196&gt;3000,"",IFERROR(SMALL(Youth!F:F,K196),"")))</f>
        <v/>
      </c>
      <c r="G196" s="104" t="str">
        <f t="shared" si="4"/>
        <v/>
      </c>
      <c r="J196" s="139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0" t="str">
        <f>IF(D197="nt",IFERROR(SMALL(Youth!F:F,K197),""),IF(D197&gt;3000,"",IFERROR(SMALL(Youth!F:F,K197),"")))</f>
        <v/>
      </c>
      <c r="G197" s="104" t="str">
        <f t="shared" si="4"/>
        <v/>
      </c>
      <c r="J197" s="139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0" t="str">
        <f>IF(D198="nt",IFERROR(SMALL(Youth!F:F,K198),""),IF(D198&gt;3000,"",IFERROR(SMALL(Youth!F:F,K198),"")))</f>
        <v/>
      </c>
      <c r="G198" s="104" t="str">
        <f t="shared" si="4"/>
        <v/>
      </c>
      <c r="J198" s="139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0" t="str">
        <f>IF(D199="nt",IFERROR(SMALL(Youth!F:F,K199),""),IF(D199&gt;3000,"",IFERROR(SMALL(Youth!F:F,K199),"")))</f>
        <v/>
      </c>
      <c r="G199" s="104" t="str">
        <f t="shared" si="4"/>
        <v/>
      </c>
      <c r="J199" s="139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0" t="str">
        <f>IF(D200="nt",IFERROR(SMALL(Youth!F:F,K200),""),IF(D200&gt;3000,"",IFERROR(SMALL(Youth!F:F,K200),"")))</f>
        <v/>
      </c>
      <c r="G200" s="104" t="str">
        <f t="shared" si="4"/>
        <v/>
      </c>
      <c r="J200" s="139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0" t="str">
        <f>IF(D201="nt",IFERROR(SMALL(Youth!F:F,K201),""),IF(D201&gt;3000,"",IFERROR(SMALL(Youth!F:F,K201),"")))</f>
        <v/>
      </c>
      <c r="G201" s="104" t="str">
        <f t="shared" si="4"/>
        <v/>
      </c>
      <c r="J201" s="139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0" t="str">
        <f>IF(D202="nt",IFERROR(SMALL(Youth!F:F,K202),""),IF(D202&gt;3000,"",IFERROR(SMALL(Youth!F:F,K202),"")))</f>
        <v/>
      </c>
      <c r="G202" s="104" t="str">
        <f t="shared" si="4"/>
        <v/>
      </c>
      <c r="J202" s="139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0" t="str">
        <f>IF(D203="nt",IFERROR(SMALL(Youth!F:F,K203),""),IF(D203&gt;3000,"",IFERROR(SMALL(Youth!F:F,K203),"")))</f>
        <v/>
      </c>
      <c r="G203" s="104" t="str">
        <f t="shared" si="4"/>
        <v/>
      </c>
      <c r="J203" s="139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0" t="str">
        <f>IF(D204="nt",IFERROR(SMALL(Youth!F:F,K204),""),IF(D204&gt;3000,"",IFERROR(SMALL(Youth!F:F,K204),"")))</f>
        <v/>
      </c>
      <c r="G204" s="104" t="str">
        <f t="shared" si="4"/>
        <v/>
      </c>
      <c r="J204" s="139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0" t="str">
        <f>IF(D205="nt",IFERROR(SMALL(Youth!F:F,K205),""),IF(D205&gt;3000,"",IFERROR(SMALL(Youth!F:F,K205),"")))</f>
        <v/>
      </c>
      <c r="G205" s="104" t="str">
        <f t="shared" si="4"/>
        <v/>
      </c>
      <c r="J205" s="139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0" t="str">
        <f>IF(D206="nt",IFERROR(SMALL(Youth!F:F,K206),""),IF(D206&gt;3000,"",IFERROR(SMALL(Youth!F:F,K206),"")))</f>
        <v/>
      </c>
      <c r="G206" s="104" t="str">
        <f t="shared" si="4"/>
        <v/>
      </c>
      <c r="J206" s="139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0" t="str">
        <f>IF(D207="nt",IFERROR(SMALL(Youth!F:F,K207),""),IF(D207&gt;3000,"",IFERROR(SMALL(Youth!F:F,K207),"")))</f>
        <v/>
      </c>
      <c r="G207" s="104" t="str">
        <f t="shared" si="4"/>
        <v/>
      </c>
      <c r="J207" s="139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0" t="str">
        <f>IF(D208="nt",IFERROR(SMALL(Youth!F:F,K208),""),IF(D208&gt;3000,"",IFERROR(SMALL(Youth!F:F,K208),"")))</f>
        <v/>
      </c>
      <c r="G208" s="104" t="str">
        <f t="shared" si="4"/>
        <v/>
      </c>
      <c r="J208" s="139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0" t="str">
        <f>IF(D209="nt",IFERROR(SMALL(Youth!F:F,K209),""),IF(D209&gt;3000,"",IFERROR(SMALL(Youth!F:F,K209),"")))</f>
        <v/>
      </c>
      <c r="G209" s="104" t="str">
        <f t="shared" si="4"/>
        <v/>
      </c>
      <c r="J209" s="139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0" t="str">
        <f>IF(D210="nt",IFERROR(SMALL(Youth!F:F,K210),""),IF(D210&gt;3000,"",IFERROR(SMALL(Youth!F:F,K210),"")))</f>
        <v/>
      </c>
      <c r="G210" s="104" t="str">
        <f t="shared" si="4"/>
        <v/>
      </c>
      <c r="J210" s="139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0" t="str">
        <f>IF(D211="nt",IFERROR(SMALL(Youth!F:F,K211),""),IF(D211&gt;3000,"",IFERROR(SMALL(Youth!F:F,K211),"")))</f>
        <v/>
      </c>
      <c r="G211" s="104" t="str">
        <f t="shared" si="4"/>
        <v/>
      </c>
      <c r="J211" s="139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0" t="str">
        <f>IF(D212="nt",IFERROR(SMALL(Youth!F:F,K212),""),IF(D212&gt;3000,"",IFERROR(SMALL(Youth!F:F,K212),"")))</f>
        <v/>
      </c>
      <c r="G212" s="104" t="str">
        <f t="shared" si="4"/>
        <v/>
      </c>
      <c r="J212" s="139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0" t="str">
        <f>IF(D213="nt",IFERROR(SMALL(Youth!F:F,K213),""),IF(D213&gt;3000,"",IFERROR(SMALL(Youth!F:F,K213),"")))</f>
        <v/>
      </c>
      <c r="G213" s="104" t="str">
        <f t="shared" si="4"/>
        <v/>
      </c>
      <c r="J213" s="139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0" t="str">
        <f>IF(D214="nt",IFERROR(SMALL(Youth!F:F,K214),""),IF(D214&gt;3000,"",IFERROR(SMALL(Youth!F:F,K214),"")))</f>
        <v/>
      </c>
      <c r="G214" s="104" t="str">
        <f t="shared" si="4"/>
        <v/>
      </c>
      <c r="J214" s="139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0" t="str">
        <f>IF(D215="nt",IFERROR(SMALL(Youth!F:F,K215),""),IF(D215&gt;3000,"",IFERROR(SMALL(Youth!F:F,K215),"")))</f>
        <v/>
      </c>
      <c r="G215" s="104" t="str">
        <f t="shared" si="4"/>
        <v/>
      </c>
      <c r="J215" s="139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0" t="str">
        <f>IF(D216="nt",IFERROR(SMALL(Youth!F:F,K216),""),IF(D216&gt;3000,"",IFERROR(SMALL(Youth!F:F,K216),"")))</f>
        <v/>
      </c>
      <c r="G216" s="104" t="str">
        <f t="shared" si="4"/>
        <v/>
      </c>
      <c r="J216" s="139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0" t="str">
        <f>IF(D217="nt",IFERROR(SMALL(Youth!F:F,K217),""),IF(D217&gt;3000,"",IFERROR(SMALL(Youth!F:F,K217),"")))</f>
        <v/>
      </c>
      <c r="G217" s="104" t="str">
        <f t="shared" si="4"/>
        <v/>
      </c>
      <c r="J217" s="139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0" t="str">
        <f>IF(D218="nt",IFERROR(SMALL(Youth!F:F,K218),""),IF(D218&gt;3000,"",IFERROR(SMALL(Youth!F:F,K218),"")))</f>
        <v/>
      </c>
      <c r="G218" s="104" t="str">
        <f t="shared" si="4"/>
        <v/>
      </c>
      <c r="J218" s="139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0" t="str">
        <f>IF(D219="nt",IFERROR(SMALL(Youth!F:F,K219),""),IF(D219&gt;3000,"",IFERROR(SMALL(Youth!F:F,K219),"")))</f>
        <v/>
      </c>
      <c r="G219" s="104" t="str">
        <f t="shared" si="4"/>
        <v/>
      </c>
      <c r="J219" s="139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0" t="str">
        <f>IF(D220="nt",IFERROR(SMALL(Youth!F:F,K220),""),IF(D220&gt;3000,"",IFERROR(SMALL(Youth!F:F,K220),"")))</f>
        <v/>
      </c>
      <c r="G220" s="104" t="str">
        <f t="shared" si="4"/>
        <v/>
      </c>
      <c r="J220" s="139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0" t="str">
        <f>IF(D221="nt",IFERROR(SMALL(Youth!F:F,K221),""),IF(D221&gt;3000,"",IFERROR(SMALL(Youth!F:F,K221),"")))</f>
        <v/>
      </c>
      <c r="G221" s="104" t="str">
        <f t="shared" si="4"/>
        <v/>
      </c>
      <c r="J221" s="139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0" t="str">
        <f>IF(D222="nt",IFERROR(SMALL(Youth!F:F,K222),""),IF(D222&gt;3000,"",IFERROR(SMALL(Youth!F:F,K222),"")))</f>
        <v/>
      </c>
      <c r="G222" s="104" t="str">
        <f t="shared" si="4"/>
        <v/>
      </c>
      <c r="J222" s="139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0" t="str">
        <f>IF(D223="nt",IFERROR(SMALL(Youth!F:F,K223),""),IF(D223&gt;3000,"",IFERROR(SMALL(Youth!F:F,K223),"")))</f>
        <v/>
      </c>
      <c r="G223" s="104" t="str">
        <f t="shared" si="4"/>
        <v/>
      </c>
      <c r="J223" s="139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0" t="str">
        <f>IF(D224="nt",IFERROR(SMALL(Youth!F:F,K224),""),IF(D224&gt;3000,"",IFERROR(SMALL(Youth!F:F,K224),"")))</f>
        <v/>
      </c>
      <c r="G224" s="104" t="str">
        <f t="shared" si="4"/>
        <v/>
      </c>
      <c r="J224" s="139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0" t="str">
        <f>IF(D225="nt",IFERROR(SMALL(Youth!F:F,K225),""),IF(D225&gt;3000,"",IFERROR(SMALL(Youth!F:F,K225),"")))</f>
        <v/>
      </c>
      <c r="G225" s="104" t="str">
        <f t="shared" si="4"/>
        <v/>
      </c>
      <c r="J225" s="139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0" t="str">
        <f>IF(D226="nt",IFERROR(SMALL(Youth!F:F,K226),""),IF(D226&gt;3000,"",IFERROR(SMALL(Youth!F:F,K226),"")))</f>
        <v/>
      </c>
      <c r="G226" s="104" t="str">
        <f t="shared" si="4"/>
        <v/>
      </c>
      <c r="J226" s="139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0" t="str">
        <f>IF(D227="nt",IFERROR(SMALL(Youth!F:F,K227),""),IF(D227&gt;3000,"",IFERROR(SMALL(Youth!F:F,K227),"")))</f>
        <v/>
      </c>
      <c r="G227" s="104" t="str">
        <f t="shared" si="4"/>
        <v/>
      </c>
      <c r="J227" s="139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0" t="str">
        <f>IF(D228="nt",IFERROR(SMALL(Youth!F:F,K228),""),IF(D228&gt;3000,"",IFERROR(SMALL(Youth!F:F,K228),"")))</f>
        <v/>
      </c>
      <c r="G228" s="104" t="str">
        <f t="shared" si="4"/>
        <v/>
      </c>
      <c r="J228" s="139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0" t="str">
        <f>IF(D229="nt",IFERROR(SMALL(Youth!F:F,K229),""),IF(D229&gt;3000,"",IFERROR(SMALL(Youth!F:F,K229),"")))</f>
        <v/>
      </c>
      <c r="G229" s="104" t="str">
        <f t="shared" si="4"/>
        <v/>
      </c>
      <c r="J229" s="139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0" t="str">
        <f>IF(D230="nt",IFERROR(SMALL(Youth!F:F,K230),""),IF(D230&gt;3000,"",IFERROR(SMALL(Youth!F:F,K230),"")))</f>
        <v/>
      </c>
      <c r="G230" s="104" t="str">
        <f t="shared" si="4"/>
        <v/>
      </c>
      <c r="J230" s="139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0" t="str">
        <f>IF(D231="nt",IFERROR(SMALL(Youth!F:F,K231),""),IF(D231&gt;3000,"",IFERROR(SMALL(Youth!F:F,K231),"")))</f>
        <v/>
      </c>
      <c r="G231" s="104" t="str">
        <f t="shared" si="4"/>
        <v/>
      </c>
      <c r="J231" s="139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0" t="str">
        <f>IF(D232="nt",IFERROR(SMALL(Youth!F:F,K232),""),IF(D232&gt;3000,"",IFERROR(SMALL(Youth!F:F,K232),"")))</f>
        <v/>
      </c>
      <c r="G232" s="104" t="str">
        <f t="shared" si="4"/>
        <v/>
      </c>
      <c r="J232" s="139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0" t="str">
        <f>IF(D233="nt",IFERROR(SMALL(Youth!F:F,K233),""),IF(D233&gt;3000,"",IFERROR(SMALL(Youth!F:F,K233),"")))</f>
        <v/>
      </c>
      <c r="G233" s="104" t="str">
        <f t="shared" si="4"/>
        <v/>
      </c>
      <c r="J233" s="139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0" t="str">
        <f>IF(D234="nt",IFERROR(SMALL(Youth!F:F,K234),""),IF(D234&gt;3000,"",IFERROR(SMALL(Youth!F:F,K234),"")))</f>
        <v/>
      </c>
      <c r="G234" s="104" t="str">
        <f t="shared" si="4"/>
        <v/>
      </c>
      <c r="J234" s="139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0" t="str">
        <f>IF(D235="nt",IFERROR(SMALL(Youth!F:F,K235),""),IF(D235&gt;3000,"",IFERROR(SMALL(Youth!F:F,K235),"")))</f>
        <v/>
      </c>
      <c r="G235" s="104" t="str">
        <f t="shared" si="4"/>
        <v/>
      </c>
      <c r="J235" s="139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0" t="str">
        <f>IF(D236="nt",IFERROR(SMALL(Youth!F:F,K236),""),IF(D236&gt;3000,"",IFERROR(SMALL(Youth!F:F,K236),"")))</f>
        <v/>
      </c>
      <c r="G236" s="104" t="str">
        <f t="shared" si="4"/>
        <v/>
      </c>
      <c r="J236" s="139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0" t="str">
        <f>IF(D237="nt",IFERROR(SMALL(Youth!F:F,K237),""),IF(D237&gt;3000,"",IFERROR(SMALL(Youth!F:F,K237),"")))</f>
        <v/>
      </c>
      <c r="G237" s="104" t="str">
        <f t="shared" si="4"/>
        <v/>
      </c>
      <c r="J237" s="139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0" t="str">
        <f>IF(D238="nt",IFERROR(SMALL(Youth!F:F,K238),""),IF(D238&gt;3000,"",IFERROR(SMALL(Youth!F:F,K238),"")))</f>
        <v/>
      </c>
      <c r="G238" s="104" t="str">
        <f t="shared" si="4"/>
        <v/>
      </c>
      <c r="J238" s="139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0" t="str">
        <f>IF(D239="nt",IFERROR(SMALL(Youth!F:F,K239),""),IF(D239&gt;3000,"",IFERROR(SMALL(Youth!F:F,K239),"")))</f>
        <v/>
      </c>
      <c r="G239" s="104" t="str">
        <f t="shared" si="4"/>
        <v/>
      </c>
      <c r="J239" s="139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0" t="str">
        <f>IF(D240="nt",IFERROR(SMALL(Youth!F:F,K240),""),IF(D240&gt;3000,"",IFERROR(SMALL(Youth!F:F,K240),"")))</f>
        <v/>
      </c>
      <c r="G240" s="104" t="str">
        <f t="shared" si="4"/>
        <v/>
      </c>
      <c r="J240" s="139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0" t="str">
        <f>IF(D241="nt",IFERROR(SMALL(Youth!F:F,K241),""),IF(D241&gt;3000,"",IFERROR(SMALL(Youth!F:F,K241),"")))</f>
        <v/>
      </c>
      <c r="G241" s="104" t="str">
        <f t="shared" si="4"/>
        <v/>
      </c>
      <c r="J241" s="139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0" t="str">
        <f>IF(D242="nt",IFERROR(SMALL(Youth!F:F,K242),""),IF(D242&gt;3000,"",IFERROR(SMALL(Youth!F:F,K242),"")))</f>
        <v/>
      </c>
      <c r="G242" s="104" t="str">
        <f t="shared" si="4"/>
        <v/>
      </c>
      <c r="J242" s="139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0" t="str">
        <f>IF(D243="nt",IFERROR(SMALL(Youth!F:F,K243),""),IF(D243&gt;3000,"",IFERROR(SMALL(Youth!F:F,K243),"")))</f>
        <v/>
      </c>
      <c r="G243" s="104" t="str">
        <f t="shared" si="4"/>
        <v/>
      </c>
      <c r="J243" s="139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0" t="str">
        <f>IF(D244="nt",IFERROR(SMALL(Youth!F:F,K244),""),IF(D244&gt;3000,"",IFERROR(SMALL(Youth!F:F,K244),"")))</f>
        <v/>
      </c>
      <c r="G244" s="104" t="str">
        <f t="shared" si="4"/>
        <v/>
      </c>
      <c r="J244" s="139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0" t="str">
        <f>IF(D245="nt",IFERROR(SMALL(Youth!F:F,K245),""),IF(D245&gt;3000,"",IFERROR(SMALL(Youth!F:F,K245),"")))</f>
        <v/>
      </c>
      <c r="G245" s="104" t="str">
        <f t="shared" si="4"/>
        <v/>
      </c>
      <c r="J245" s="139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0" t="str">
        <f>IF(D246="nt",IFERROR(SMALL(Youth!F:F,K246),""),IF(D246&gt;3000,"",IFERROR(SMALL(Youth!F:F,K246),"")))</f>
        <v/>
      </c>
      <c r="G246" s="104" t="str">
        <f t="shared" si="4"/>
        <v/>
      </c>
      <c r="J246" s="139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0" t="str">
        <f>IF(D247="nt",IFERROR(SMALL(Youth!F:F,K247),""),IF(D247&gt;3000,"",IFERROR(SMALL(Youth!F:F,K247),"")))</f>
        <v/>
      </c>
      <c r="G247" s="104" t="str">
        <f t="shared" si="4"/>
        <v/>
      </c>
      <c r="J247" s="139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0" t="str">
        <f>IF(D248="nt",IFERROR(SMALL(Youth!F:F,K248),""),IF(D248&gt;3000,"",IFERROR(SMALL(Youth!F:F,K248),"")))</f>
        <v/>
      </c>
      <c r="G248" s="104" t="str">
        <f t="shared" si="4"/>
        <v/>
      </c>
      <c r="J248" s="139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0" t="str">
        <f>IF(D249="nt",IFERROR(SMALL(Youth!F:F,K249),""),IF(D249&gt;3000,"",IFERROR(SMALL(Youth!F:F,K249),"")))</f>
        <v/>
      </c>
      <c r="G249" s="104" t="str">
        <f t="shared" si="4"/>
        <v/>
      </c>
      <c r="J249" s="139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0" t="str">
        <f>IF(D250="nt",IFERROR(SMALL(Youth!F:F,K250),""),IF(D250&gt;3000,"",IFERROR(SMALL(Youth!F:F,K250),"")))</f>
        <v/>
      </c>
      <c r="G250" s="104" t="str">
        <f t="shared" si="4"/>
        <v/>
      </c>
      <c r="J250" s="139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0" t="str">
        <f>IF(D251="nt",IFERROR(SMALL(Youth!F:F,K251),""),IF(D251&gt;3000,"",IFERROR(SMALL(Youth!F:F,K251),"")))</f>
        <v/>
      </c>
      <c r="G251" s="104" t="str">
        <f t="shared" si="4"/>
        <v/>
      </c>
      <c r="J251" s="139"/>
      <c r="K251" s="68">
        <v>250</v>
      </c>
    </row>
  </sheetData>
  <sheetProtection selectLockedCells="1"/>
  <conditionalFormatting sqref="A1:E1 A252:E1048576 A2:C251">
    <cfRule type="containsBlanks" dxfId="26" priority="4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Instructions</vt:lpstr>
      <vt:lpstr>To Do</vt:lpstr>
      <vt:lpstr>Enter Draw</vt:lpstr>
      <vt:lpstr>Draw</vt:lpstr>
      <vt:lpstr>PeeWee</vt:lpstr>
      <vt:lpstr>Open 1</vt:lpstr>
      <vt:lpstr>Open 1 Results</vt:lpstr>
      <vt:lpstr>Youth</vt:lpstr>
      <vt:lpstr>Youth Results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2020-12-06T23:30:25Z</cp:lastPrinted>
  <dcterms:created xsi:type="dcterms:W3CDTF">2016-10-21T03:48:16Z</dcterms:created>
  <dcterms:modified xsi:type="dcterms:W3CDTF">2021-01-10T22:01:25Z</dcterms:modified>
</cp:coreProperties>
</file>